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firstSheet="7" activeTab="7"/>
  </bookViews>
  <sheets>
    <sheet name="Sample size and reject numbers" sheetId="1" r:id="rId1"/>
    <sheet name="Prøver rekvireres" sheetId="2" r:id="rId2"/>
    <sheet name="Kategori fordeling" sheetId="3" r:id="rId3"/>
    <sheet name="Vårbyg" sheetId="4" r:id="rId4"/>
    <sheet name="Ært" sheetId="5" r:id="rId5"/>
    <sheet name="Normkontrol-Lønsgård setup" sheetId="6" r:id="rId6"/>
    <sheet name="Normkontrol-Tystofte setup" sheetId="7" r:id="rId7"/>
    <sheet name="UPU_NORM_MAY_2011" sheetId="8" r:id="rId8"/>
  </sheets>
  <externalReferences>
    <externalReference r:id="rId11"/>
    <externalReference r:id="rId12"/>
    <externalReference r:id="rId13"/>
  </externalReferences>
  <definedNames>
    <definedName name="NytAntal">'[3]Rug '!$A$2</definedName>
    <definedName name="RugAntal">'[2]Rug '!#REF!</definedName>
    <definedName name="TritAntal">#REF!</definedName>
    <definedName name="_xlnm.Print_Titles" localSheetId="5">'Normkontrol-Lønsgård setup'!$1:$4</definedName>
    <definedName name="_xlnm.Print_Titles" localSheetId="6">'Normkontrol-Tystofte setup'!$1:$4</definedName>
    <definedName name="_xlnm.Print_Titles" localSheetId="7">'UPU_NORM_MAY_2011'!$1:$3</definedName>
    <definedName name="_xlnm.Print_Titles" localSheetId="3">'Vårbyg'!$1:$4</definedName>
    <definedName name="UPU_NORM_MAY_2011">'UPU_NORM_MAY_2011'!$A$3:$K$167</definedName>
  </definedNames>
  <calcPr fullCalcOnLoad="1"/>
</workbook>
</file>

<file path=xl/comments4.xml><?xml version="1.0" encoding="utf-8"?>
<comments xmlns="http://schemas.openxmlformats.org/spreadsheetml/2006/main">
  <authors>
    <author>lola</author>
  </authors>
  <commentList>
    <comment ref="L48" authorId="0">
      <text>
        <r>
          <rPr>
            <b/>
            <sz val="8"/>
            <rFont val="Tahoma"/>
            <family val="2"/>
          </rPr>
          <t>lola:</t>
        </r>
        <r>
          <rPr>
            <sz val="8"/>
            <rFont val="Tahoma"/>
            <family val="2"/>
          </rPr>
          <t xml:space="preserve">
1,5 kg til abed og Abildgård
</t>
        </r>
      </text>
    </comment>
    <comment ref="L60" authorId="0">
      <text>
        <r>
          <rPr>
            <b/>
            <sz val="8"/>
            <rFont val="Tahoma"/>
            <family val="2"/>
          </rPr>
          <t>lola:</t>
        </r>
        <r>
          <rPr>
            <sz val="8"/>
            <rFont val="Tahoma"/>
            <family val="2"/>
          </rPr>
          <t xml:space="preserve">
1,5 kg til abed og Abildgård
</t>
        </r>
      </text>
    </comment>
    <comment ref="L61" authorId="0">
      <text>
        <r>
          <rPr>
            <b/>
            <sz val="8"/>
            <rFont val="Tahoma"/>
            <family val="2"/>
          </rPr>
          <t>lola:</t>
        </r>
        <r>
          <rPr>
            <sz val="8"/>
            <rFont val="Tahoma"/>
            <family val="2"/>
          </rPr>
          <t xml:space="preserve">
1,5 kg til abed og Abildgård
</t>
        </r>
      </text>
    </comment>
  </commentList>
</comments>
</file>

<file path=xl/comments5.xml><?xml version="1.0" encoding="utf-8"?>
<comments xmlns="http://schemas.openxmlformats.org/spreadsheetml/2006/main">
  <authors>
    <author>lola</author>
  </authors>
  <commentList>
    <comment ref="J4" authorId="0">
      <text>
        <r>
          <rPr>
            <b/>
            <sz val="8"/>
            <rFont val="Tahoma"/>
            <family val="2"/>
          </rPr>
          <t>lola:</t>
        </r>
        <r>
          <rPr>
            <sz val="8"/>
            <rFont val="Tahoma"/>
            <family val="2"/>
          </rPr>
          <t xml:space="preserve">
Gerhard Deneken:
12*1,25 m (netto parcel)
Sået med 6 rækker i nettoparcel udaf 10 rækkes fordelerhoved 
derfor ganges med 10/6 - de</t>
        </r>
      </text>
    </comment>
  </commentList>
</comments>
</file>

<file path=xl/comments7.xml><?xml version="1.0" encoding="utf-8"?>
<comments xmlns="http://schemas.openxmlformats.org/spreadsheetml/2006/main">
  <authors>
    <author>Gerhard Deneken</author>
  </authors>
  <commentList>
    <comment ref="D10" authorId="0">
      <text>
        <r>
          <rPr>
            <b/>
            <sz val="8"/>
            <rFont val="Tahoma"/>
            <family val="2"/>
          </rPr>
          <t>Gerhard Deneken:</t>
        </r>
        <r>
          <rPr>
            <sz val="8"/>
            <rFont val="Tahoma"/>
            <family val="2"/>
          </rPr>
          <t xml:space="preserve">
skulle være 240 - MEB mener 100</t>
        </r>
      </text>
    </comment>
    <comment ref="D37" authorId="0">
      <text>
        <r>
          <rPr>
            <b/>
            <sz val="8"/>
            <rFont val="Tahoma"/>
            <family val="2"/>
          </rPr>
          <t>Gerhard Deneken:</t>
        </r>
        <r>
          <rPr>
            <sz val="8"/>
            <rFont val="Tahoma"/>
            <family val="2"/>
          </rPr>
          <t xml:space="preserve">
Skulle være 300 - MEB siger 150</t>
        </r>
      </text>
    </comment>
  </commentList>
</comments>
</file>

<file path=xl/sharedStrings.xml><?xml version="1.0" encoding="utf-8"?>
<sst xmlns="http://schemas.openxmlformats.org/spreadsheetml/2006/main" count="1510" uniqueCount="358">
  <si>
    <t>Varietal purity standard</t>
  </si>
  <si>
    <t>99.9%</t>
  </si>
  <si>
    <t>99.7%</t>
  </si>
  <si>
    <t>99.0%</t>
  </si>
  <si>
    <t>F, PB, B</t>
  </si>
  <si>
    <t>C1</t>
  </si>
  <si>
    <t>C2</t>
  </si>
  <si>
    <t>Sample size
(plante/ear)</t>
  </si>
  <si>
    <t>Reject number</t>
  </si>
  <si>
    <t>--</t>
  </si>
  <si>
    <t>Olieplanter</t>
  </si>
  <si>
    <t>Korn</t>
  </si>
  <si>
    <t>Note: The symbol “--“ indicates that the sample size is too small for a valid test of the sample.</t>
  </si>
  <si>
    <t>Kilde: OECD Guidelines for Control Plot Tests and Field Inspection of Seed Crops, Paris 2001</t>
  </si>
  <si>
    <t xml:space="preserve">Dato for rekvirering af prøver til kontrolmarken hos virksomhederne </t>
  </si>
  <si>
    <t>Vårsæd, markært, 
vårraps etc</t>
  </si>
  <si>
    <t>Vintersæd</t>
  </si>
  <si>
    <t>Græsmarksplanter og 
græsmarksbælgplanter</t>
  </si>
  <si>
    <t>Vinterraps</t>
  </si>
  <si>
    <t>1.1.</t>
  </si>
  <si>
    <t>x</t>
  </si>
  <si>
    <t>1.2.</t>
  </si>
  <si>
    <t>1.3.</t>
  </si>
  <si>
    <t>15.3</t>
  </si>
  <si>
    <t>1.4</t>
  </si>
  <si>
    <t>15.4.</t>
  </si>
  <si>
    <t>1.5</t>
  </si>
  <si>
    <t>10.5.</t>
  </si>
  <si>
    <t>15.5.</t>
  </si>
  <si>
    <t>deadline vårsæd 15.5.</t>
  </si>
  <si>
    <t>1.6</t>
  </si>
  <si>
    <t>15.6.</t>
  </si>
  <si>
    <t>1.7.</t>
  </si>
  <si>
    <t>15.7.</t>
  </si>
  <si>
    <t>1.8.</t>
  </si>
  <si>
    <t>15.8.</t>
  </si>
  <si>
    <t>deadline vinterraps?</t>
  </si>
  <si>
    <t>1.9.</t>
  </si>
  <si>
    <t>deadline græsmarksplanter 1.9.????</t>
  </si>
  <si>
    <t>15.9.</t>
  </si>
  <si>
    <t>1.10.</t>
  </si>
  <si>
    <t>10.10.</t>
  </si>
  <si>
    <t>15.10.</t>
  </si>
  <si>
    <t>Deadline vintersæd 15.10.</t>
  </si>
  <si>
    <t>1.11.</t>
  </si>
  <si>
    <t>1.12</t>
  </si>
  <si>
    <t>Deadline græsmarkplanter?</t>
  </si>
  <si>
    <t>Vintersæd 2009</t>
  </si>
  <si>
    <t>Alt korn</t>
  </si>
  <si>
    <t>AA</t>
  </si>
  <si>
    <t>Partier</t>
  </si>
  <si>
    <t>Parceller</t>
  </si>
  <si>
    <t>BA</t>
  </si>
  <si>
    <t>C2 og ID</t>
  </si>
  <si>
    <t>F, PB, B, C1</t>
  </si>
  <si>
    <t>STD</t>
  </si>
  <si>
    <t>F</t>
  </si>
  <si>
    <t>ID</t>
  </si>
  <si>
    <t>PBA</t>
  </si>
  <si>
    <t>B</t>
  </si>
  <si>
    <t>PB</t>
  </si>
  <si>
    <t>Græsmarksplanter 2010</t>
  </si>
  <si>
    <t>F-mat</t>
  </si>
  <si>
    <t>antal parceller</t>
  </si>
  <si>
    <t>* 3</t>
  </si>
  <si>
    <t>*2 - std kun i 1. gent</t>
  </si>
  <si>
    <t xml:space="preserve">reduktion </t>
  </si>
  <si>
    <t>%</t>
  </si>
  <si>
    <t>Udsædsmængder (g) vårbyg 2009</t>
  </si>
  <si>
    <t>VP</t>
  </si>
  <si>
    <t>OBS</t>
  </si>
  <si>
    <t>Total OBS</t>
  </si>
  <si>
    <t xml:space="preserve">Husk label til sæk </t>
  </si>
  <si>
    <t>m2</t>
  </si>
  <si>
    <t>Lednr</t>
  </si>
  <si>
    <t>spirende kerner/m2</t>
  </si>
  <si>
    <t>Såposer</t>
  </si>
  <si>
    <t>Antal spirende kerner</t>
  </si>
  <si>
    <t>afvejet</t>
  </si>
  <si>
    <t>Kode</t>
  </si>
  <si>
    <t>Grp</t>
  </si>
  <si>
    <t>Navn</t>
  </si>
  <si>
    <t>Repræsentant</t>
  </si>
  <si>
    <t>Vedligeholder</t>
  </si>
  <si>
    <t>Specielt</t>
  </si>
  <si>
    <t>TKV</t>
  </si>
  <si>
    <t>SP%</t>
  </si>
  <si>
    <t>Kg/Ha</t>
  </si>
  <si>
    <t>2 kg</t>
  </si>
  <si>
    <t>15,4m2</t>
  </si>
  <si>
    <t>g/15,4m2</t>
  </si>
  <si>
    <t>g/20m2</t>
  </si>
  <si>
    <t>Total/kg (10-20)</t>
  </si>
  <si>
    <t>300 g/15 m2 svarer til 200 kg/ha</t>
  </si>
  <si>
    <t>110 g til 9 m2</t>
  </si>
  <si>
    <t>kerner/parcel</t>
  </si>
  <si>
    <t>kerner/m2</t>
  </si>
  <si>
    <t>Planter, der bedømmes uden 2 yderste rækker og netto 8,25 m2</t>
  </si>
  <si>
    <t>MS</t>
  </si>
  <si>
    <t>Blanding</t>
  </si>
  <si>
    <t>anakin, quench,</t>
  </si>
  <si>
    <t>power, fairytale</t>
  </si>
  <si>
    <t>Prestige</t>
  </si>
  <si>
    <t>Chamomix</t>
  </si>
  <si>
    <t>Malt</t>
  </si>
  <si>
    <t>OS</t>
  </si>
  <si>
    <t>Class</t>
  </si>
  <si>
    <t>RAGT</t>
  </si>
  <si>
    <t>PBI</t>
  </si>
  <si>
    <t>Simba</t>
  </si>
  <si>
    <t>Sejet</t>
  </si>
  <si>
    <t>Power</t>
  </si>
  <si>
    <t>NFC Tipple</t>
  </si>
  <si>
    <t>NFC</t>
  </si>
  <si>
    <t>Varberg</t>
  </si>
  <si>
    <t>NordicSeed</t>
  </si>
  <si>
    <t>LP</t>
  </si>
  <si>
    <t>Keops</t>
  </si>
  <si>
    <t>Quench</t>
  </si>
  <si>
    <t>Syngenta, GB</t>
  </si>
  <si>
    <t>Publican</t>
  </si>
  <si>
    <t>EU</t>
  </si>
  <si>
    <t>Henley</t>
  </si>
  <si>
    <t>Nickerson, UK</t>
  </si>
  <si>
    <t>Fairytale</t>
  </si>
  <si>
    <t>Umbrella</t>
  </si>
  <si>
    <t>N&amp;S</t>
  </si>
  <si>
    <t>Breun</t>
  </si>
  <si>
    <t>Anakin</t>
  </si>
  <si>
    <t>Conchita</t>
  </si>
  <si>
    <t>KWS</t>
  </si>
  <si>
    <t>Charmay</t>
  </si>
  <si>
    <t>Carlsberg</t>
  </si>
  <si>
    <t>Iron</t>
  </si>
  <si>
    <t>JB Flavour</t>
  </si>
  <si>
    <t>Kontiki</t>
  </si>
  <si>
    <t>Afrodite</t>
  </si>
  <si>
    <t>Stine</t>
  </si>
  <si>
    <t>SW</t>
  </si>
  <si>
    <t>Calcule</t>
  </si>
  <si>
    <t>Strengs</t>
  </si>
  <si>
    <t>Magaly</t>
  </si>
  <si>
    <t>DLF-Trif.</t>
  </si>
  <si>
    <t>Unisigma</t>
  </si>
  <si>
    <t>JB Maltasia</t>
  </si>
  <si>
    <t>Marthe</t>
  </si>
  <si>
    <t>Nordsaat</t>
  </si>
  <si>
    <t>Essential</t>
  </si>
  <si>
    <t>Serasem</t>
  </si>
  <si>
    <t>Kia</t>
  </si>
  <si>
    <t>Nairobi</t>
  </si>
  <si>
    <t>Rosalina</t>
  </si>
  <si>
    <t>Saxo</t>
  </si>
  <si>
    <t>Grace</t>
  </si>
  <si>
    <t>CA415507</t>
  </si>
  <si>
    <t>CA412205</t>
  </si>
  <si>
    <t>CA402304</t>
  </si>
  <si>
    <t>Streif</t>
  </si>
  <si>
    <t>Srengs</t>
  </si>
  <si>
    <t>Jennifer</t>
  </si>
  <si>
    <t>CA422516</t>
  </si>
  <si>
    <t>CA421637</t>
  </si>
  <si>
    <t>CA508509</t>
  </si>
  <si>
    <t>2+</t>
  </si>
  <si>
    <t>43065X158</t>
  </si>
  <si>
    <t>Nordic Seed</t>
  </si>
  <si>
    <t>2 (1,5)</t>
  </si>
  <si>
    <t>SJ 072308</t>
  </si>
  <si>
    <t>SJ 072387</t>
  </si>
  <si>
    <t>SJ 083069</t>
  </si>
  <si>
    <t>LAN 0720</t>
  </si>
  <si>
    <t>Lim-Advanta NL</t>
  </si>
  <si>
    <t>PF 13069-55</t>
  </si>
  <si>
    <t>Posada</t>
  </si>
  <si>
    <t>Ackermann</t>
  </si>
  <si>
    <t>SYN 407-142</t>
  </si>
  <si>
    <t>Syngenta</t>
  </si>
  <si>
    <t>Cropton</t>
  </si>
  <si>
    <t>SYNGENTA</t>
  </si>
  <si>
    <t>NFC 406128</t>
  </si>
  <si>
    <t>AC 01/682/13</t>
  </si>
  <si>
    <t>LP 07/33</t>
  </si>
  <si>
    <t>KWS Scandi</t>
  </si>
  <si>
    <t>KWS 08/412</t>
  </si>
  <si>
    <t>KWS 08/312</t>
  </si>
  <si>
    <t>Foder</t>
  </si>
  <si>
    <t>CA626308</t>
  </si>
  <si>
    <t>CA611602</t>
  </si>
  <si>
    <t>CA601802</t>
  </si>
  <si>
    <t>CA523105</t>
  </si>
  <si>
    <t>CSBC 6747-22</t>
  </si>
  <si>
    <t>RAGT Nordic</t>
  </si>
  <si>
    <t>Ragt FR</t>
  </si>
  <si>
    <t>Natasja</t>
  </si>
  <si>
    <t>1+</t>
  </si>
  <si>
    <t>SJ 084039</t>
  </si>
  <si>
    <t>SJ 095008</t>
  </si>
  <si>
    <t>SJ 095117</t>
  </si>
  <si>
    <t>SJ 095128</t>
  </si>
  <si>
    <t>SJ 095176</t>
  </si>
  <si>
    <t>SJ 095189</t>
  </si>
  <si>
    <t>LAN-0869</t>
  </si>
  <si>
    <t>Nickerson FR</t>
  </si>
  <si>
    <t>PF 14169-52</t>
  </si>
  <si>
    <t>PF 14296-53</t>
  </si>
  <si>
    <t>Pf 14408-52</t>
  </si>
  <si>
    <t>Pf 14446-54</t>
  </si>
  <si>
    <t>Pf 15005-54</t>
  </si>
  <si>
    <t>Pf 15022-51</t>
  </si>
  <si>
    <t>Pf 15020-56</t>
  </si>
  <si>
    <t>26141 H 1</t>
  </si>
  <si>
    <t>Secobra FR</t>
  </si>
  <si>
    <t>SB 065140</t>
  </si>
  <si>
    <t>Yukata</t>
  </si>
  <si>
    <t>Luhkas</t>
  </si>
  <si>
    <t>Cognac</t>
  </si>
  <si>
    <t>STRG 702/06</t>
  </si>
  <si>
    <t>Advent</t>
  </si>
  <si>
    <t>9/02-7C</t>
  </si>
  <si>
    <t>Secobra</t>
  </si>
  <si>
    <t>Sunshine</t>
  </si>
  <si>
    <t>NFC 406-119</t>
  </si>
  <si>
    <t>NFC 406-112</t>
  </si>
  <si>
    <t>LAN 0861</t>
  </si>
  <si>
    <t>LAN 0713</t>
  </si>
  <si>
    <t>NFC 407-151</t>
  </si>
  <si>
    <t>MS-skoldplet</t>
  </si>
  <si>
    <t>Annesofie</t>
  </si>
  <si>
    <t>MS-bladplet</t>
  </si>
  <si>
    <t>Blanik</t>
  </si>
  <si>
    <t>Proctor</t>
  </si>
  <si>
    <t>Alexis (mlo)</t>
  </si>
  <si>
    <t>Carlsberg II</t>
  </si>
  <si>
    <t>Cherocco</t>
  </si>
  <si>
    <t>Pallas</t>
  </si>
  <si>
    <t>min</t>
  </si>
  <si>
    <t>max</t>
  </si>
  <si>
    <t>gns</t>
  </si>
  <si>
    <t>Udsædsmængder (g) LK Ært 2009</t>
  </si>
  <si>
    <t>70 spirende frø/m2</t>
  </si>
  <si>
    <t>Gammel</t>
  </si>
  <si>
    <t>Højben</t>
  </si>
  <si>
    <t>Led</t>
  </si>
  <si>
    <t>15m</t>
  </si>
  <si>
    <t>Total kg (1 -1,5)</t>
  </si>
  <si>
    <t>220 g til 13,5 m2</t>
  </si>
  <si>
    <t>9010</t>
  </si>
  <si>
    <t>Attika, Tofin</t>
  </si>
  <si>
    <t>Hector, Exclusive</t>
  </si>
  <si>
    <t>15350</t>
  </si>
  <si>
    <t>Stok</t>
  </si>
  <si>
    <t>Halvbladløs</t>
  </si>
  <si>
    <t>20567</t>
  </si>
  <si>
    <t>Exclusive</t>
  </si>
  <si>
    <t>20568</t>
  </si>
  <si>
    <t>Hector</t>
  </si>
  <si>
    <t>Rocket</t>
  </si>
  <si>
    <t>Alvesta</t>
  </si>
  <si>
    <t>Casablanca</t>
  </si>
  <si>
    <t>SG-L 4903</t>
  </si>
  <si>
    <t>Norm kontrol for kontrolmark</t>
  </si>
  <si>
    <t>Kategori</t>
  </si>
  <si>
    <t>Sortsrenhed
krav</t>
  </si>
  <si>
    <t>Max antal 
afvigende planter i alt</t>
  </si>
  <si>
    <t>Antal parceller</t>
  </si>
  <si>
    <t>Antal undersøgte planter pr. parcel</t>
  </si>
  <si>
    <t>Antal undersøgte planter i alt</t>
  </si>
  <si>
    <t>Antal undersøgte m2 pr. parcel</t>
  </si>
  <si>
    <t>Antal undersøgte m2 i alt</t>
  </si>
  <si>
    <t>Byg, Havre,</t>
  </si>
  <si>
    <t>-</t>
  </si>
  <si>
    <t>Hvede, Spelt,</t>
  </si>
  <si>
    <t>undtaget</t>
  </si>
  <si>
    <t>hybrider</t>
  </si>
  <si>
    <t>Hybrid, byg</t>
  </si>
  <si>
    <t xml:space="preserve">Triticale, </t>
  </si>
  <si>
    <t>selvbestøver</t>
  </si>
  <si>
    <t>Markært,</t>
  </si>
  <si>
    <t>Hestebønne</t>
  </si>
  <si>
    <t>Hør</t>
  </si>
  <si>
    <t>Raps, Sennep</t>
  </si>
  <si>
    <t>Raps, hybrid</t>
  </si>
  <si>
    <t>BA, hun</t>
  </si>
  <si>
    <t xml:space="preserve">hansterilitet  </t>
  </si>
  <si>
    <t>BA, han</t>
  </si>
  <si>
    <t>anvendt</t>
  </si>
  <si>
    <t xml:space="preserve">Græs, </t>
  </si>
  <si>
    <t>1/30 m2</t>
  </si>
  <si>
    <t>og kløver,</t>
  </si>
  <si>
    <t>engrapgræs</t>
  </si>
  <si>
    <t>1/10 m2</t>
  </si>
  <si>
    <t>Engrapgræs,</t>
  </si>
  <si>
    <t>1/20 m2</t>
  </si>
  <si>
    <t>enklonede</t>
  </si>
  <si>
    <t>6/10 m2</t>
  </si>
  <si>
    <t>flerklonede</t>
  </si>
  <si>
    <t>4/10 m2</t>
  </si>
  <si>
    <t>Lupin*</t>
  </si>
  <si>
    <t>Reject number
OECD</t>
  </si>
  <si>
    <t>Antal gentagelser</t>
  </si>
  <si>
    <t>Hør, Valmue</t>
  </si>
  <si>
    <t>Lupin, Kommen</t>
  </si>
  <si>
    <t>Olieræddike</t>
  </si>
  <si>
    <t>Rajsvingel</t>
  </si>
  <si>
    <t>Engsvingel</t>
  </si>
  <si>
    <t>Strandsvingel</t>
  </si>
  <si>
    <t>Stivbladet Svingel</t>
  </si>
  <si>
    <t>Hvidkløver</t>
  </si>
  <si>
    <t>Rødkløver</t>
  </si>
  <si>
    <t>Lucerne</t>
  </si>
  <si>
    <t>Humlesneglebælg</t>
  </si>
  <si>
    <t>Vinterbyg</t>
  </si>
  <si>
    <t>Vårbyg</t>
  </si>
  <si>
    <t>Vinterhvede</t>
  </si>
  <si>
    <t>Vårhvede</t>
  </si>
  <si>
    <t>Vårraps</t>
  </si>
  <si>
    <t>Gul Sennep</t>
  </si>
  <si>
    <t>Markært</t>
  </si>
  <si>
    <t>Hestebønne - vinter</t>
  </si>
  <si>
    <t>F-MAT</t>
  </si>
  <si>
    <t>Planter</t>
  </si>
  <si>
    <t>Vinterrug</t>
  </si>
  <si>
    <t>1/30m2</t>
  </si>
  <si>
    <t>1/10m2</t>
  </si>
  <si>
    <t>Vintertriticale</t>
  </si>
  <si>
    <t>Alm. Havre</t>
  </si>
  <si>
    <t>Fodervikke</t>
  </si>
  <si>
    <t>Hestebønne - vår</t>
  </si>
  <si>
    <t>Nøgen Havre</t>
  </si>
  <si>
    <t>Smalbladet Lupin</t>
  </si>
  <si>
    <t>Vårtriticale</t>
  </si>
  <si>
    <t>Alm. Hundegræs</t>
  </si>
  <si>
    <t>Alm. Hvene</t>
  </si>
  <si>
    <t>Alm. Rajgræs</t>
  </si>
  <si>
    <t>Alm. Rapgræs</t>
  </si>
  <si>
    <t>Engrapgræs</t>
  </si>
  <si>
    <t>1/20m2</t>
  </si>
  <si>
    <t>6/10m2</t>
  </si>
  <si>
    <t>Hybridrajgræs</t>
  </si>
  <si>
    <t>Italiensk Rajgræs</t>
  </si>
  <si>
    <t>Knoldrottehale</t>
  </si>
  <si>
    <t>Krybhvene</t>
  </si>
  <si>
    <t>Rød Svingel</t>
  </si>
  <si>
    <t>Timoté</t>
  </si>
  <si>
    <t>Westerwoldisk Rajgræs</t>
  </si>
  <si>
    <t>Reject values</t>
  </si>
  <si>
    <t>Mark norm</t>
  </si>
  <si>
    <t>Pct norm</t>
  </si>
  <si>
    <t>Art</t>
  </si>
  <si>
    <t>Max antal afvigere, beregnet</t>
  </si>
  <si>
    <t>Max antal afvigende planter af arten</t>
  </si>
  <si>
    <t>Max antal afvigende planter af familien (rajgræs i rajgræs)</t>
  </si>
  <si>
    <t>Måltype 2011</t>
  </si>
  <si>
    <r>
      <t>Maalstørrelse (plantetal eller m</t>
    </r>
    <r>
      <rPr>
        <vertAlign val="superscript"/>
        <sz val="10"/>
        <rFont val="Arial Black"/>
        <family val="2"/>
      </rPr>
      <t xml:space="preserve">2) </t>
    </r>
    <r>
      <rPr>
        <sz val="10"/>
        <rFont val="Arial"/>
        <family val="2"/>
      </rPr>
      <t>2011</t>
    </r>
  </si>
  <si>
    <t xml:space="preserve">1/30m2 </t>
  </si>
  <si>
    <t>(1/50m2 for rajgræs i rajgræs)</t>
  </si>
  <si>
    <t>Antal afvigende planter af arten &gt;=</t>
  </si>
  <si>
    <t>Antal afvigende planter af familien (rajgræs i rajgræs) &gt;=</t>
  </si>
</sst>
</file>

<file path=xl/styles.xml><?xml version="1.0" encoding="utf-8"?>
<styleSheet xmlns="http://schemas.openxmlformats.org/spreadsheetml/2006/main">
  <numFmts count="4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&quot;Ja&quot;;&quot;Ja&quot;;&quot;Nej&quot;"/>
    <numFmt numFmtId="174" formatCode="&quot;Sand&quot;;&quot;Sand&quot;;&quot;Falsk&quot;"/>
    <numFmt numFmtId="175" formatCode="&quot;Til&quot;;&quot;Til&quot;;&quot;Fra&quot;"/>
    <numFmt numFmtId="176" formatCode="0.00000"/>
    <numFmt numFmtId="177" formatCode="0.0000"/>
    <numFmt numFmtId="178" formatCode="0.000"/>
    <numFmt numFmtId="179" formatCode="0.000000"/>
    <numFmt numFmtId="180" formatCode="[$€-2]\ #.##000_);[Red]\([$€-2]\ #.##000\)"/>
    <numFmt numFmtId="181" formatCode="0.0000000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###\ ###\ ###"/>
    <numFmt numFmtId="191" formatCode="0.000E+00"/>
    <numFmt numFmtId="192" formatCode="0.0E+00"/>
    <numFmt numFmtId="193" formatCode="_(* #,##0.0_);_(* \(#,##0.0\);_(* &quot;-&quot;??_);_(@_)"/>
    <numFmt numFmtId="194" formatCode="_(* #,##0_);_(* \(#,##0\);_(* &quot;-&quot;??_);_(@_)"/>
    <numFmt numFmtId="195" formatCode="0.0%"/>
  </numFmts>
  <fonts count="56">
    <font>
      <sz val="10"/>
      <name val="Arial"/>
      <family val="0"/>
    </font>
    <font>
      <sz val="8"/>
      <name val="Arial"/>
      <family val="2"/>
    </font>
    <font>
      <sz val="10"/>
      <name val="Univers (W1)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MS Sans Serif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color indexed="12"/>
      <name val="Arial"/>
      <family val="2"/>
    </font>
    <font>
      <b/>
      <sz val="11"/>
      <color indexed="14"/>
      <name val="Arial"/>
      <family val="2"/>
    </font>
    <font>
      <b/>
      <sz val="11"/>
      <color indexed="10"/>
      <name val="Arial"/>
      <family val="2"/>
    </font>
    <font>
      <b/>
      <sz val="10"/>
      <color indexed="11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0"/>
      <color indexed="11"/>
      <name val="Arial"/>
      <family val="2"/>
    </font>
    <font>
      <sz val="11"/>
      <color indexed="12"/>
      <name val="Arial"/>
      <family val="2"/>
    </font>
    <font>
      <sz val="11"/>
      <color indexed="14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b/>
      <sz val="10"/>
      <name val="Univers (W1)"/>
      <family val="0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7"/>
      <name val="Arial"/>
      <family val="2"/>
    </font>
    <font>
      <sz val="8"/>
      <name val="Arial Narrow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Narrow"/>
      <family val="2"/>
    </font>
    <font>
      <vertAlign val="superscript"/>
      <sz val="10"/>
      <name val="Arial Black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6" borderId="1" applyNumberFormat="0" applyFont="0" applyAlignment="0" applyProtection="0"/>
    <xf numFmtId="0" fontId="7" fillId="17" borderId="2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2" fillId="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18" borderId="3" applyNumberFormat="0" applyAlignment="0" applyProtection="0"/>
    <xf numFmtId="0" fontId="11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4" fillId="23" borderId="0" applyNumberFormat="0" applyBorder="0" applyAlignment="0" applyProtection="0"/>
    <xf numFmtId="0" fontId="5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17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23" fillId="17" borderId="0" xfId="52" applyFont="1" applyFill="1" applyAlignment="1">
      <alignment/>
      <protection/>
    </xf>
    <xf numFmtId="0" fontId="24" fillId="17" borderId="0" xfId="52" applyFont="1" applyFill="1" applyAlignment="1">
      <alignment horizontal="center"/>
      <protection/>
    </xf>
    <xf numFmtId="0" fontId="25" fillId="17" borderId="0" xfId="52" applyFont="1" applyFill="1" applyAlignment="1">
      <alignment/>
      <protection/>
    </xf>
    <xf numFmtId="0" fontId="26" fillId="17" borderId="10" xfId="52" applyFont="1" applyFill="1" applyBorder="1" applyAlignment="1">
      <alignment/>
      <protection/>
    </xf>
    <xf numFmtId="0" fontId="27" fillId="17" borderId="11" xfId="52" applyFont="1" applyFill="1" applyBorder="1" applyAlignment="1">
      <alignment horizontal="center"/>
      <protection/>
    </xf>
    <xf numFmtId="0" fontId="28" fillId="17" borderId="11" xfId="52" applyFont="1" applyFill="1" applyBorder="1" applyAlignment="1">
      <alignment horizontal="right"/>
      <protection/>
    </xf>
    <xf numFmtId="0" fontId="29" fillId="17" borderId="0" xfId="52" applyFont="1" applyFill="1" applyAlignment="1">
      <alignment horizontal="right"/>
      <protection/>
    </xf>
    <xf numFmtId="0" fontId="29" fillId="17" borderId="10" xfId="52" applyFont="1" applyFill="1" applyBorder="1" applyAlignment="1">
      <alignment horizontal="right"/>
      <protection/>
    </xf>
    <xf numFmtId="0" fontId="30" fillId="17" borderId="10" xfId="52" applyFont="1" applyFill="1" applyBorder="1" applyAlignment="1">
      <alignment horizontal="right"/>
      <protection/>
    </xf>
    <xf numFmtId="0" fontId="0" fillId="0" borderId="0" xfId="52" applyFont="1">
      <alignment/>
      <protection/>
    </xf>
    <xf numFmtId="0" fontId="31" fillId="17" borderId="0" xfId="52" applyFont="1" applyFill="1" applyAlignment="1">
      <alignment/>
      <protection/>
    </xf>
    <xf numFmtId="0" fontId="24" fillId="17" borderId="0" xfId="52" applyFont="1" applyFill="1" applyAlignment="1">
      <alignment/>
      <protection/>
    </xf>
    <xf numFmtId="0" fontId="25" fillId="17" borderId="0" xfId="52" applyFont="1" applyFill="1" applyAlignment="1">
      <alignment horizontal="centerContinuous"/>
      <protection/>
    </xf>
    <xf numFmtId="0" fontId="1" fillId="17" borderId="0" xfId="52" applyFont="1" applyFill="1" applyAlignment="1">
      <alignment/>
      <protection/>
    </xf>
    <xf numFmtId="0" fontId="25" fillId="17" borderId="0" xfId="52" applyFont="1" applyFill="1" applyAlignment="1">
      <alignment horizontal="left"/>
      <protection/>
    </xf>
    <xf numFmtId="0" fontId="27" fillId="17" borderId="10" xfId="52" applyFont="1" applyFill="1" applyBorder="1" applyAlignment="1">
      <alignment horizontal="right"/>
      <protection/>
    </xf>
    <xf numFmtId="0" fontId="29" fillId="17" borderId="12" xfId="52" applyFont="1" applyFill="1" applyBorder="1" applyAlignment="1">
      <alignment horizontal="right"/>
      <protection/>
    </xf>
    <xf numFmtId="0" fontId="32" fillId="17" borderId="0" xfId="52" applyFont="1" applyFill="1" applyAlignment="1">
      <alignment horizontal="right"/>
      <protection/>
    </xf>
    <xf numFmtId="0" fontId="32" fillId="17" borderId="0" xfId="52" applyFont="1" applyFill="1" applyAlignment="1">
      <alignment horizontal="center"/>
      <protection/>
    </xf>
    <xf numFmtId="0" fontId="32" fillId="17" borderId="0" xfId="52" applyFont="1" applyFill="1">
      <alignment/>
      <protection/>
    </xf>
    <xf numFmtId="0" fontId="24" fillId="17" borderId="10" xfId="52" applyFont="1" applyFill="1" applyBorder="1" applyAlignment="1">
      <alignment horizontal="right"/>
      <protection/>
    </xf>
    <xf numFmtId="172" fontId="29" fillId="17" borderId="0" xfId="52" applyNumberFormat="1" applyFont="1" applyFill="1" applyAlignment="1">
      <alignment horizontal="right"/>
      <protection/>
    </xf>
    <xf numFmtId="172" fontId="29" fillId="17" borderId="10" xfId="52" applyNumberFormat="1" applyFont="1" applyFill="1" applyBorder="1" applyAlignment="1">
      <alignment horizontal="right"/>
      <protection/>
    </xf>
    <xf numFmtId="172" fontId="30" fillId="17" borderId="10" xfId="52" applyNumberFormat="1" applyFont="1" applyFill="1" applyBorder="1" applyAlignment="1">
      <alignment horizontal="right"/>
      <protection/>
    </xf>
    <xf numFmtId="0" fontId="1" fillId="0" borderId="0" xfId="52" applyFont="1">
      <alignment/>
      <protection/>
    </xf>
    <xf numFmtId="1" fontId="32" fillId="0" borderId="0" xfId="52" applyNumberFormat="1" applyFont="1" applyAlignment="1" quotePrefix="1">
      <alignment horizontal="center"/>
      <protection/>
    </xf>
    <xf numFmtId="1" fontId="32" fillId="0" borderId="0" xfId="52" applyNumberFormat="1" applyFont="1" applyAlignment="1">
      <alignment horizontal="center"/>
      <protection/>
    </xf>
    <xf numFmtId="1" fontId="32" fillId="0" borderId="0" xfId="52" applyNumberFormat="1" applyFont="1" applyAlignment="1">
      <alignment horizontal="right"/>
      <protection/>
    </xf>
    <xf numFmtId="1" fontId="32" fillId="0" borderId="0" xfId="52" applyNumberFormat="1" applyFont="1" applyAlignment="1">
      <alignment/>
      <protection/>
    </xf>
    <xf numFmtId="1" fontId="1" fillId="0" borderId="13" xfId="52" applyNumberFormat="1" applyFont="1" applyBorder="1" applyAlignment="1">
      <alignment vertical="distributed"/>
      <protection/>
    </xf>
    <xf numFmtId="0" fontId="27" fillId="0" borderId="11" xfId="52" applyFont="1" applyBorder="1" applyAlignment="1">
      <alignment horizontal="center"/>
      <protection/>
    </xf>
    <xf numFmtId="172" fontId="28" fillId="0" borderId="11" xfId="52" applyNumberFormat="1" applyFont="1" applyBorder="1" applyAlignment="1">
      <alignment horizontal="right"/>
      <protection/>
    </xf>
    <xf numFmtId="172" fontId="29" fillId="0" borderId="0" xfId="52" applyNumberFormat="1" applyFont="1" applyAlignment="1">
      <alignment horizontal="right"/>
      <protection/>
    </xf>
    <xf numFmtId="0" fontId="26" fillId="0" borderId="0" xfId="52" applyFont="1">
      <alignment/>
      <protection/>
    </xf>
    <xf numFmtId="1" fontId="1" fillId="0" borderId="0" xfId="52" applyNumberFormat="1" applyFont="1" applyAlignment="1">
      <alignment vertical="distributed"/>
      <protection/>
    </xf>
    <xf numFmtId="1" fontId="32" fillId="0" borderId="0" xfId="52" applyNumberFormat="1" applyFont="1">
      <alignment/>
      <protection/>
    </xf>
    <xf numFmtId="172" fontId="32" fillId="0" borderId="0" xfId="52" applyNumberFormat="1" applyFont="1" applyFill="1" applyAlignment="1">
      <alignment horizontal="center"/>
      <protection/>
    </xf>
    <xf numFmtId="172" fontId="32" fillId="0" borderId="0" xfId="52" applyNumberFormat="1" applyFont="1" applyAlignment="1">
      <alignment horizontal="center"/>
      <protection/>
    </xf>
    <xf numFmtId="1" fontId="32" fillId="0" borderId="10" xfId="52" applyNumberFormat="1" applyFont="1" applyBorder="1">
      <alignment/>
      <protection/>
    </xf>
    <xf numFmtId="1" fontId="27" fillId="0" borderId="11" xfId="52" applyNumberFormat="1" applyFont="1" applyBorder="1" applyAlignment="1">
      <alignment horizontal="center"/>
      <protection/>
    </xf>
    <xf numFmtId="172" fontId="29" fillId="0" borderId="10" xfId="52" applyNumberFormat="1" applyFont="1" applyBorder="1">
      <alignment/>
      <protection/>
    </xf>
    <xf numFmtId="1" fontId="33" fillId="0" borderId="12" xfId="52" applyNumberFormat="1" applyFont="1" applyBorder="1" applyAlignment="1">
      <alignment/>
      <protection/>
    </xf>
    <xf numFmtId="1" fontId="26" fillId="0" borderId="0" xfId="52" applyNumberFormat="1" applyFont="1">
      <alignment/>
      <protection/>
    </xf>
    <xf numFmtId="1" fontId="25" fillId="0" borderId="0" xfId="52" applyNumberFormat="1" applyFont="1" applyAlignment="1" quotePrefix="1">
      <alignment horizontal="center"/>
      <protection/>
    </xf>
    <xf numFmtId="1" fontId="25" fillId="0" borderId="0" xfId="52" applyNumberFormat="1" applyFont="1" applyAlignment="1">
      <alignment horizontal="center"/>
      <protection/>
    </xf>
    <xf numFmtId="0" fontId="2" fillId="0" borderId="0" xfId="52" applyNumberFormat="1" applyFont="1" applyFill="1" applyAlignment="1" quotePrefix="1">
      <alignment horizontal="right"/>
      <protection/>
    </xf>
    <xf numFmtId="0" fontId="2" fillId="0" borderId="0" xfId="52" applyNumberFormat="1" applyFont="1" applyFill="1" applyAlignment="1" quotePrefix="1">
      <alignment horizontal="center"/>
      <protection/>
    </xf>
    <xf numFmtId="0" fontId="2" fillId="0" borderId="0" xfId="52" applyNumberFormat="1" applyFont="1" applyFill="1" applyAlignment="1" quotePrefix="1">
      <alignment/>
      <protection/>
    </xf>
    <xf numFmtId="0" fontId="2" fillId="0" borderId="0" xfId="52" applyNumberFormat="1" applyFont="1" applyFill="1" quotePrefix="1">
      <alignment/>
      <protection/>
    </xf>
    <xf numFmtId="172" fontId="25" fillId="0" borderId="0" xfId="52" applyNumberFormat="1" applyFont="1" applyFill="1" applyAlignment="1">
      <alignment horizontal="center"/>
      <protection/>
    </xf>
    <xf numFmtId="172" fontId="25" fillId="0" borderId="0" xfId="52" applyNumberFormat="1" applyFont="1" applyAlignment="1">
      <alignment horizontal="center"/>
      <protection/>
    </xf>
    <xf numFmtId="1" fontId="25" fillId="0" borderId="10" xfId="52" applyNumberFormat="1" applyFont="1" applyBorder="1">
      <alignment/>
      <protection/>
    </xf>
    <xf numFmtId="1" fontId="34" fillId="0" borderId="11" xfId="52" applyNumberFormat="1" applyFont="1" applyBorder="1" applyAlignment="1">
      <alignment horizontal="center"/>
      <protection/>
    </xf>
    <xf numFmtId="172" fontId="35" fillId="0" borderId="11" xfId="52" applyNumberFormat="1" applyFont="1" applyBorder="1" applyAlignment="1">
      <alignment horizontal="right"/>
      <protection/>
    </xf>
    <xf numFmtId="172" fontId="36" fillId="0" borderId="0" xfId="52" applyNumberFormat="1" applyFont="1" applyAlignment="1">
      <alignment horizontal="right"/>
      <protection/>
    </xf>
    <xf numFmtId="172" fontId="36" fillId="0" borderId="10" xfId="52" applyNumberFormat="1" applyFont="1" applyBorder="1">
      <alignment/>
      <protection/>
    </xf>
    <xf numFmtId="1" fontId="30" fillId="0" borderId="12" xfId="52" applyNumberFormat="1" applyFont="1" applyBorder="1" applyAlignment="1">
      <alignment/>
      <protection/>
    </xf>
    <xf numFmtId="0" fontId="2" fillId="0" borderId="0" xfId="52" applyNumberFormat="1" applyFont="1" applyFill="1" applyAlignment="1">
      <alignment horizontal="center"/>
      <protection/>
    </xf>
    <xf numFmtId="0" fontId="2" fillId="0" borderId="0" xfId="52" applyNumberFormat="1" applyFont="1" applyFill="1" applyAlignment="1">
      <alignment/>
      <protection/>
    </xf>
    <xf numFmtId="172" fontId="37" fillId="0" borderId="0" xfId="54" applyNumberFormat="1" applyFont="1" quotePrefix="1">
      <alignment/>
      <protection/>
    </xf>
    <xf numFmtId="0" fontId="34" fillId="0" borderId="11" xfId="52" applyFont="1" applyBorder="1" applyAlignment="1">
      <alignment horizontal="center"/>
      <protection/>
    </xf>
    <xf numFmtId="0" fontId="38" fillId="0" borderId="0" xfId="52" applyNumberFormat="1" applyFont="1" applyFill="1" applyAlignment="1" quotePrefix="1">
      <alignment horizontal="right"/>
      <protection/>
    </xf>
    <xf numFmtId="0" fontId="38" fillId="0" borderId="0" xfId="52" applyNumberFormat="1" applyFont="1" applyFill="1" applyAlignment="1" quotePrefix="1">
      <alignment horizontal="center"/>
      <protection/>
    </xf>
    <xf numFmtId="0" fontId="38" fillId="0" borderId="0" xfId="52" applyNumberFormat="1" applyFont="1" applyFill="1" applyAlignment="1" quotePrefix="1">
      <alignment/>
      <protection/>
    </xf>
    <xf numFmtId="0" fontId="38" fillId="0" borderId="0" xfId="52" applyNumberFormat="1" applyFont="1" applyFill="1" quotePrefix="1">
      <alignment/>
      <protection/>
    </xf>
    <xf numFmtId="0" fontId="38" fillId="0" borderId="0" xfId="52" applyNumberFormat="1" applyFont="1" applyFill="1" applyAlignment="1">
      <alignment horizontal="center"/>
      <protection/>
    </xf>
    <xf numFmtId="172" fontId="39" fillId="0" borderId="0" xfId="54" applyNumberFormat="1" applyFont="1" quotePrefix="1">
      <alignment/>
      <protection/>
    </xf>
    <xf numFmtId="172" fontId="2" fillId="0" borderId="0" xfId="52" applyNumberFormat="1" quotePrefix="1">
      <alignment/>
      <protection/>
    </xf>
    <xf numFmtId="178" fontId="30" fillId="0" borderId="12" xfId="52" applyNumberFormat="1" applyFont="1" applyBorder="1" applyAlignment="1">
      <alignment/>
      <protection/>
    </xf>
    <xf numFmtId="1" fontId="25" fillId="0" borderId="0" xfId="52" applyNumberFormat="1" applyFont="1" applyFill="1" applyAlignment="1">
      <alignment horizontal="center"/>
      <protection/>
    </xf>
    <xf numFmtId="172" fontId="25" fillId="0" borderId="0" xfId="52" applyNumberFormat="1" applyFont="1" applyFill="1" applyAlignment="1" quotePrefix="1">
      <alignment horizontal="center"/>
      <protection/>
    </xf>
    <xf numFmtId="0" fontId="25" fillId="0" borderId="0" xfId="52" applyFont="1">
      <alignment/>
      <protection/>
    </xf>
    <xf numFmtId="0" fontId="26" fillId="0" borderId="0" xfId="52" applyFont="1" applyAlignment="1">
      <alignment horizontal="center"/>
      <protection/>
    </xf>
    <xf numFmtId="0" fontId="25" fillId="0" borderId="0" xfId="52" applyFont="1" applyAlignment="1">
      <alignment horizontal="center"/>
      <protection/>
    </xf>
    <xf numFmtId="0" fontId="0" fillId="0" borderId="10" xfId="52" applyFont="1" applyBorder="1">
      <alignment/>
      <protection/>
    </xf>
    <xf numFmtId="0" fontId="40" fillId="0" borderId="11" xfId="52" applyFont="1" applyBorder="1" applyAlignment="1">
      <alignment horizontal="center"/>
      <protection/>
    </xf>
    <xf numFmtId="0" fontId="41" fillId="0" borderId="11" xfId="52" applyFont="1" applyBorder="1">
      <alignment/>
      <protection/>
    </xf>
    <xf numFmtId="0" fontId="42" fillId="0" borderId="0" xfId="52" applyFont="1">
      <alignment/>
      <protection/>
    </xf>
    <xf numFmtId="0" fontId="42" fillId="0" borderId="10" xfId="52" applyFont="1" applyBorder="1">
      <alignment/>
      <protection/>
    </xf>
    <xf numFmtId="0" fontId="33" fillId="0" borderId="0" xfId="52" applyFont="1">
      <alignment/>
      <protection/>
    </xf>
    <xf numFmtId="1" fontId="0" fillId="0" borderId="0" xfId="52" applyNumberFormat="1" applyFont="1">
      <alignment/>
      <protection/>
    </xf>
    <xf numFmtId="194" fontId="26" fillId="0" borderId="0" xfId="40" applyNumberFormat="1" applyFont="1" applyAlignment="1">
      <alignment/>
    </xf>
    <xf numFmtId="172" fontId="30" fillId="17" borderId="0" xfId="52" applyNumberFormat="1" applyFont="1" applyFill="1" applyBorder="1" applyAlignment="1">
      <alignment horizontal="right"/>
      <protection/>
    </xf>
    <xf numFmtId="49" fontId="1" fillId="0" borderId="0" xfId="52" applyNumberFormat="1" applyFont="1" applyAlignment="1">
      <alignment horizontal="center" vertical="top" wrapText="1"/>
      <protection/>
    </xf>
    <xf numFmtId="49" fontId="45" fillId="0" borderId="0" xfId="52" applyNumberFormat="1" applyFont="1" applyAlignment="1">
      <alignment horizontal="center" vertical="top" wrapText="1"/>
      <protection/>
    </xf>
    <xf numFmtId="49" fontId="46" fillId="0" borderId="0" xfId="0" applyNumberFormat="1" applyFont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23" fillId="17" borderId="0" xfId="53" applyFont="1" applyFill="1" applyAlignment="1">
      <alignment horizontal="left"/>
      <protection/>
    </xf>
    <xf numFmtId="0" fontId="26" fillId="17" borderId="0" xfId="53" applyFont="1" applyFill="1" applyAlignment="1">
      <alignment horizontal="centerContinuous"/>
      <protection/>
    </xf>
    <xf numFmtId="0" fontId="0" fillId="17" borderId="0" xfId="53" applyFont="1" applyFill="1" applyAlignment="1">
      <alignment horizontal="centerContinuous"/>
      <protection/>
    </xf>
    <xf numFmtId="0" fontId="0" fillId="17" borderId="10" xfId="53" applyFont="1" applyFill="1" applyBorder="1" applyAlignment="1">
      <alignment horizontal="centerContinuous"/>
      <protection/>
    </xf>
    <xf numFmtId="0" fontId="47" fillId="17" borderId="11" xfId="53" applyFont="1" applyFill="1" applyBorder="1" applyAlignment="1">
      <alignment horizontal="right"/>
      <protection/>
    </xf>
    <xf numFmtId="0" fontId="47" fillId="17" borderId="0" xfId="53" applyFont="1" applyFill="1" applyBorder="1" applyAlignment="1">
      <alignment horizontal="right"/>
      <protection/>
    </xf>
    <xf numFmtId="0" fontId="30" fillId="17" borderId="0" xfId="53" applyFont="1" applyFill="1">
      <alignment/>
      <protection/>
    </xf>
    <xf numFmtId="0" fontId="0" fillId="0" borderId="0" xfId="53" applyFont="1">
      <alignment/>
      <protection/>
    </xf>
    <xf numFmtId="0" fontId="31" fillId="17" borderId="0" xfId="53" applyFont="1" applyFill="1" applyAlignment="1">
      <alignment horizontal="left"/>
      <protection/>
    </xf>
    <xf numFmtId="0" fontId="24" fillId="17" borderId="0" xfId="53" applyFont="1" applyFill="1" applyAlignment="1">
      <alignment horizontal="left"/>
      <protection/>
    </xf>
    <xf numFmtId="0" fontId="24" fillId="17" borderId="0" xfId="53" applyFont="1" applyFill="1" applyAlignment="1">
      <alignment horizontal="centerContinuous"/>
      <protection/>
    </xf>
    <xf numFmtId="0" fontId="27" fillId="17" borderId="10" xfId="53" applyFont="1" applyFill="1" applyBorder="1" applyAlignment="1">
      <alignment horizontal="right"/>
      <protection/>
    </xf>
    <xf numFmtId="0" fontId="24" fillId="17" borderId="0" xfId="53" applyFont="1" applyFill="1" applyAlignment="1">
      <alignment horizontal="right"/>
      <protection/>
    </xf>
    <xf numFmtId="0" fontId="24" fillId="17" borderId="0" xfId="53" applyFont="1" applyFill="1" applyAlignment="1">
      <alignment horizontal="center"/>
      <protection/>
    </xf>
    <xf numFmtId="0" fontId="24" fillId="17" borderId="0" xfId="53" applyFont="1" applyFill="1">
      <alignment/>
      <protection/>
    </xf>
    <xf numFmtId="0" fontId="24" fillId="17" borderId="10" xfId="53" applyFont="1" applyFill="1" applyBorder="1" applyAlignment="1">
      <alignment horizontal="right"/>
      <protection/>
    </xf>
    <xf numFmtId="0" fontId="48" fillId="17" borderId="11" xfId="53" applyFont="1" applyFill="1" applyBorder="1" applyAlignment="1">
      <alignment horizontal="right"/>
      <protection/>
    </xf>
    <xf numFmtId="0" fontId="48" fillId="17" borderId="0" xfId="53" applyFont="1" applyFill="1" applyBorder="1" applyAlignment="1">
      <alignment horizontal="right"/>
      <protection/>
    </xf>
    <xf numFmtId="0" fontId="1" fillId="0" borderId="0" xfId="53" applyFont="1">
      <alignment/>
      <protection/>
    </xf>
    <xf numFmtId="0" fontId="37" fillId="0" borderId="0" xfId="55" applyNumberFormat="1" applyFont="1" applyAlignment="1" quotePrefix="1">
      <alignment horizontal="center"/>
      <protection/>
    </xf>
    <xf numFmtId="1" fontId="37" fillId="0" borderId="0" xfId="53" applyNumberFormat="1" applyFont="1" applyAlignment="1">
      <alignment horizontal="center"/>
      <protection/>
    </xf>
    <xf numFmtId="0" fontId="37" fillId="0" borderId="0" xfId="55" applyNumberFormat="1" applyFont="1" applyAlignment="1" quotePrefix="1">
      <alignment horizontal="left"/>
      <protection/>
    </xf>
    <xf numFmtId="0" fontId="1" fillId="0" borderId="0" xfId="55" applyNumberFormat="1" applyFont="1" applyAlignment="1">
      <alignment vertical="distributed"/>
      <protection/>
    </xf>
    <xf numFmtId="172" fontId="37" fillId="0" borderId="10" xfId="53" applyNumberFormat="1" applyFont="1" applyBorder="1" applyAlignment="1">
      <alignment horizontal="center"/>
      <protection/>
    </xf>
    <xf numFmtId="172" fontId="37" fillId="0" borderId="11" xfId="53" applyNumberFormat="1" applyFont="1" applyBorder="1" applyAlignment="1">
      <alignment horizontal="center"/>
      <protection/>
    </xf>
    <xf numFmtId="172" fontId="37" fillId="0" borderId="12" xfId="53" applyNumberFormat="1" applyFont="1" applyBorder="1" applyAlignment="1">
      <alignment horizontal="center"/>
      <protection/>
    </xf>
    <xf numFmtId="0" fontId="37" fillId="0" borderId="0" xfId="55" applyNumberFormat="1" applyFont="1" quotePrefix="1">
      <alignment/>
      <protection/>
    </xf>
    <xf numFmtId="172" fontId="30" fillId="0" borderId="12" xfId="53" applyNumberFormat="1" applyFont="1" applyBorder="1" applyAlignment="1">
      <alignment horizontal="center"/>
      <protection/>
    </xf>
    <xf numFmtId="0" fontId="37" fillId="0" borderId="0" xfId="53" applyFont="1" applyFill="1" applyAlignment="1">
      <alignment horizontal="center"/>
      <protection/>
    </xf>
    <xf numFmtId="0" fontId="37" fillId="24" borderId="0" xfId="55" applyNumberFormat="1" applyFont="1" applyFill="1" quotePrefix="1">
      <alignment/>
      <protection/>
    </xf>
    <xf numFmtId="0" fontId="37" fillId="0" borderId="0" xfId="55" applyNumberFormat="1" applyFont="1" applyAlignment="1">
      <alignment horizontal="left"/>
      <protection/>
    </xf>
    <xf numFmtId="0" fontId="37" fillId="0" borderId="0" xfId="55" applyNumberFormat="1" applyFont="1">
      <alignment/>
      <protection/>
    </xf>
    <xf numFmtId="1" fontId="39" fillId="0" borderId="0" xfId="53" applyNumberFormat="1" applyFont="1" applyAlignment="1">
      <alignment horizontal="center"/>
      <protection/>
    </xf>
    <xf numFmtId="0" fontId="39" fillId="0" borderId="0" xfId="53" applyFont="1" applyAlignment="1">
      <alignment horizontal="center"/>
      <protection/>
    </xf>
    <xf numFmtId="0" fontId="39" fillId="0" borderId="0" xfId="53" applyFont="1" applyAlignment="1">
      <alignment horizontal="left"/>
      <protection/>
    </xf>
    <xf numFmtId="172" fontId="39" fillId="0" borderId="0" xfId="53" applyNumberFormat="1" applyFont="1">
      <alignment/>
      <protection/>
    </xf>
    <xf numFmtId="0" fontId="39" fillId="0" borderId="0" xfId="53" applyFont="1">
      <alignment/>
      <protection/>
    </xf>
    <xf numFmtId="1" fontId="30" fillId="0" borderId="0" xfId="53" applyNumberFormat="1" applyFont="1">
      <alignment/>
      <protection/>
    </xf>
    <xf numFmtId="0" fontId="2" fillId="0" borderId="0" xfId="53" applyNumberFormat="1" quotePrefix="1">
      <alignment/>
      <protection/>
    </xf>
    <xf numFmtId="0" fontId="2" fillId="0" borderId="0" xfId="53">
      <alignment/>
      <protection/>
    </xf>
    <xf numFmtId="172" fontId="37" fillId="0" borderId="0" xfId="53" applyNumberFormat="1" applyFont="1" applyBorder="1" applyAlignment="1">
      <alignment horizontal="center"/>
      <protection/>
    </xf>
    <xf numFmtId="0" fontId="37" fillId="0" borderId="0" xfId="53" applyNumberFormat="1" applyFont="1" applyFill="1" applyAlignment="1" quotePrefix="1">
      <alignment horizontal="center"/>
      <protection/>
    </xf>
    <xf numFmtId="0" fontId="37" fillId="0" borderId="0" xfId="53" applyNumberFormat="1" applyFont="1" applyFill="1" applyAlignment="1" quotePrefix="1">
      <alignment horizontal="left"/>
      <protection/>
    </xf>
    <xf numFmtId="0" fontId="0" fillId="0" borderId="0" xfId="53" applyFont="1" applyAlignment="1">
      <alignment horizontal="left"/>
      <protection/>
    </xf>
    <xf numFmtId="0" fontId="30" fillId="0" borderId="0" xfId="53" applyFont="1">
      <alignment/>
      <protection/>
    </xf>
    <xf numFmtId="49" fontId="46" fillId="0" borderId="0" xfId="52" applyNumberFormat="1" applyFont="1" applyAlignment="1">
      <alignment horizontal="center" vertical="top" wrapText="1"/>
      <protection/>
    </xf>
    <xf numFmtId="0" fontId="46" fillId="0" borderId="0" xfId="52" applyFont="1">
      <alignment/>
      <protection/>
    </xf>
    <xf numFmtId="1" fontId="0" fillId="0" borderId="0" xfId="53" applyNumberFormat="1" applyFont="1">
      <alignment/>
      <protection/>
    </xf>
    <xf numFmtId="0" fontId="50" fillId="0" borderId="0" xfId="0" applyFont="1" applyAlignment="1">
      <alignment/>
    </xf>
    <xf numFmtId="0" fontId="52" fillId="0" borderId="15" xfId="0" applyFont="1" applyBorder="1" applyAlignment="1">
      <alignment vertical="top" wrapText="1"/>
    </xf>
    <xf numFmtId="0" fontId="52" fillId="0" borderId="15" xfId="0" applyFont="1" applyBorder="1" applyAlignment="1">
      <alignment horizontal="right" vertical="top" wrapText="1"/>
    </xf>
    <xf numFmtId="0" fontId="52" fillId="10" borderId="15" xfId="0" applyFont="1" applyFill="1" applyBorder="1" applyAlignment="1">
      <alignment horizontal="right" vertical="top" wrapText="1"/>
    </xf>
    <xf numFmtId="0" fontId="52" fillId="24" borderId="15" xfId="0" applyFont="1" applyFill="1" applyBorder="1" applyAlignment="1">
      <alignment horizontal="right" vertical="top" wrapText="1"/>
    </xf>
    <xf numFmtId="0" fontId="51" fillId="0" borderId="15" xfId="0" applyFont="1" applyBorder="1" applyAlignment="1">
      <alignment vertical="top" wrapText="1"/>
    </xf>
    <xf numFmtId="0" fontId="51" fillId="0" borderId="15" xfId="0" applyFont="1" applyBorder="1" applyAlignment="1">
      <alignment horizontal="center" vertical="top" wrapText="1"/>
    </xf>
    <xf numFmtId="0" fontId="49" fillId="0" borderId="0" xfId="0" applyFont="1" applyAlignment="1">
      <alignment/>
    </xf>
    <xf numFmtId="10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49" fontId="46" fillId="0" borderId="14" xfId="0" applyNumberFormat="1" applyFont="1" applyBorder="1" applyAlignment="1">
      <alignment horizontal="center" vertical="top" wrapText="1"/>
    </xf>
    <xf numFmtId="172" fontId="0" fillId="0" borderId="0" xfId="0" applyNumberForma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textRotation="90" wrapText="1"/>
    </xf>
    <xf numFmtId="0" fontId="37" fillId="0" borderId="0" xfId="0" applyFont="1" applyAlignment="1">
      <alignment horizontal="center" textRotation="90"/>
    </xf>
    <xf numFmtId="0" fontId="37" fillId="0" borderId="0" xfId="0" applyFont="1" applyAlignment="1">
      <alignment/>
    </xf>
    <xf numFmtId="0" fontId="37" fillId="0" borderId="14" xfId="0" applyFont="1" applyBorder="1" applyAlignment="1">
      <alignment/>
    </xf>
    <xf numFmtId="0" fontId="37" fillId="0" borderId="14" xfId="0" applyFont="1" applyBorder="1" applyAlignment="1">
      <alignment horizontal="center"/>
    </xf>
    <xf numFmtId="0" fontId="37" fillId="0" borderId="0" xfId="0" applyFont="1" applyAlignment="1">
      <alignment horizontal="center"/>
    </xf>
    <xf numFmtId="49" fontId="46" fillId="0" borderId="0" xfId="0" applyNumberFormat="1" applyFont="1" applyFill="1" applyAlignment="1">
      <alignment horizontal="center" vertical="top" wrapText="1"/>
    </xf>
    <xf numFmtId="0" fontId="0" fillId="0" borderId="0" xfId="0" applyFill="1" applyAlignment="1">
      <alignment/>
    </xf>
    <xf numFmtId="10" fontId="0" fillId="0" borderId="0" xfId="0" applyNumberFormat="1" applyFill="1" applyAlignment="1">
      <alignment horizontal="center"/>
    </xf>
    <xf numFmtId="1" fontId="0" fillId="0" borderId="0" xfId="0" applyNumberFormat="1" applyAlignment="1">
      <alignment/>
    </xf>
    <xf numFmtId="0" fontId="53" fillId="0" borderId="0" xfId="0" applyNumberFormat="1" applyFont="1" applyAlignment="1" quotePrefix="1">
      <alignment/>
    </xf>
    <xf numFmtId="0" fontId="53" fillId="0" borderId="0" xfId="0" applyFont="1" applyAlignment="1">
      <alignment/>
    </xf>
    <xf numFmtId="0" fontId="53" fillId="0" borderId="14" xfId="0" applyNumberFormat="1" applyFont="1" applyBorder="1" applyAlignment="1" quotePrefix="1">
      <alignment horizontal="center"/>
    </xf>
    <xf numFmtId="0" fontId="53" fillId="0" borderId="0" xfId="0" applyNumberFormat="1" applyFont="1" applyAlignment="1" quotePrefix="1">
      <alignment horizontal="center"/>
    </xf>
    <xf numFmtId="0" fontId="53" fillId="0" borderId="0" xfId="0" applyFont="1" applyAlignment="1">
      <alignment horizontal="center"/>
    </xf>
    <xf numFmtId="0" fontId="53" fillId="0" borderId="14" xfId="0" applyNumberFormat="1" applyFont="1" applyBorder="1" applyAlignment="1">
      <alignment/>
    </xf>
    <xf numFmtId="0" fontId="53" fillId="0" borderId="14" xfId="0" applyNumberFormat="1" applyFont="1" applyBorder="1" applyAlignment="1">
      <alignment horizontal="center"/>
    </xf>
    <xf numFmtId="0" fontId="53" fillId="0" borderId="16" xfId="0" applyNumberFormat="1" applyFont="1" applyBorder="1" applyAlignment="1" quotePrefix="1">
      <alignment horizontal="center" wrapText="1"/>
    </xf>
    <xf numFmtId="0" fontId="53" fillId="0" borderId="14" xfId="0" applyNumberFormat="1" applyFont="1" applyBorder="1" applyAlignment="1" quotePrefix="1">
      <alignment horizontal="center" wrapText="1"/>
    </xf>
    <xf numFmtId="0" fontId="53" fillId="0" borderId="17" xfId="0" applyNumberFormat="1" applyFont="1" applyBorder="1" applyAlignment="1">
      <alignment horizontal="center" wrapText="1"/>
    </xf>
    <xf numFmtId="0" fontId="53" fillId="0" borderId="0" xfId="0" applyNumberFormat="1" applyFont="1" applyFill="1" applyAlignment="1" quotePrefix="1">
      <alignment/>
    </xf>
    <xf numFmtId="0" fontId="51" fillId="0" borderId="15" xfId="0" applyFont="1" applyBorder="1" applyAlignment="1">
      <alignment horizontal="center" vertical="top" wrapText="1"/>
    </xf>
    <xf numFmtId="0" fontId="51" fillId="0" borderId="15" xfId="0" applyFont="1" applyBorder="1" applyAlignment="1">
      <alignment vertical="top" wrapText="1"/>
    </xf>
    <xf numFmtId="1" fontId="32" fillId="0" borderId="0" xfId="52" applyNumberFormat="1" applyFont="1" applyAlignment="1">
      <alignment/>
      <protection/>
    </xf>
    <xf numFmtId="1" fontId="32" fillId="0" borderId="0" xfId="52" applyNumberFormat="1" applyFont="1" applyAlignment="1" quotePrefix="1">
      <alignment horizontal="center"/>
      <protection/>
    </xf>
    <xf numFmtId="1" fontId="32" fillId="0" borderId="0" xfId="52" applyNumberFormat="1" applyFont="1" applyAlignment="1">
      <alignment horizontal="center"/>
      <protection/>
    </xf>
    <xf numFmtId="1" fontId="32" fillId="0" borderId="0" xfId="52" applyNumberFormat="1" applyFont="1" applyAlignment="1">
      <alignment horizontal="right"/>
      <protection/>
    </xf>
    <xf numFmtId="172" fontId="29" fillId="0" borderId="0" xfId="52" applyNumberFormat="1" applyFont="1" applyAlignment="1">
      <alignment horizontal="right"/>
      <protection/>
    </xf>
    <xf numFmtId="1" fontId="33" fillId="0" borderId="12" xfId="52" applyNumberFormat="1" applyFont="1" applyBorder="1" applyAlignment="1">
      <alignment horizontal="center"/>
      <protection/>
    </xf>
    <xf numFmtId="172" fontId="29" fillId="0" borderId="10" xfId="52" applyNumberFormat="1" applyFont="1" applyBorder="1" applyAlignment="1">
      <alignment horizontal="right"/>
      <protection/>
    </xf>
    <xf numFmtId="172" fontId="32" fillId="0" borderId="0" xfId="52" applyNumberFormat="1" applyFont="1" applyBorder="1" applyAlignment="1">
      <alignment horizontal="center"/>
      <protection/>
    </xf>
    <xf numFmtId="1" fontId="32" fillId="0" borderId="10" xfId="52" applyNumberFormat="1" applyFont="1" applyBorder="1" applyAlignment="1">
      <alignment horizontal="center"/>
      <protection/>
    </xf>
    <xf numFmtId="0" fontId="27" fillId="0" borderId="11" xfId="52" applyFont="1" applyBorder="1" applyAlignment="1">
      <alignment horizontal="center"/>
      <protection/>
    </xf>
    <xf numFmtId="172" fontId="28" fillId="0" borderId="11" xfId="52" applyNumberFormat="1" applyFont="1" applyBorder="1" applyAlignment="1">
      <alignment horizontal="right"/>
      <protection/>
    </xf>
    <xf numFmtId="172" fontId="30" fillId="0" borderId="0" xfId="53" applyNumberFormat="1" applyFont="1" applyAlignment="1">
      <alignment horizontal="center"/>
      <protection/>
    </xf>
    <xf numFmtId="0" fontId="37" fillId="0" borderId="0" xfId="55" applyNumberFormat="1" applyFont="1" applyAlignment="1" quotePrefix="1">
      <alignment horizontal="right"/>
      <protection/>
    </xf>
    <xf numFmtId="0" fontId="37" fillId="0" borderId="0" xfId="55" applyNumberFormat="1" applyFont="1" applyAlignment="1" quotePrefix="1">
      <alignment horizontal="center"/>
      <protection/>
    </xf>
    <xf numFmtId="1" fontId="37" fillId="0" borderId="0" xfId="53" applyNumberFormat="1" applyFont="1" applyAlignment="1">
      <alignment horizontal="center"/>
      <protection/>
    </xf>
    <xf numFmtId="0" fontId="37" fillId="0" borderId="0" xfId="55" applyNumberFormat="1" applyFont="1" applyAlignment="1" quotePrefix="1">
      <alignment horizontal="left"/>
      <protection/>
    </xf>
    <xf numFmtId="172" fontId="37" fillId="0" borderId="0" xfId="53" applyNumberFormat="1" applyFont="1" applyAlignment="1">
      <alignment horizontal="center"/>
      <protection/>
    </xf>
    <xf numFmtId="0" fontId="37" fillId="0" borderId="0" xfId="53" applyFont="1" applyAlignment="1">
      <alignment horizontal="center"/>
      <protection/>
    </xf>
    <xf numFmtId="172" fontId="37" fillId="0" borderId="10" xfId="53" applyNumberFormat="1" applyFont="1" applyBorder="1" applyAlignment="1">
      <alignment horizontal="center"/>
      <protection/>
    </xf>
    <xf numFmtId="172" fontId="37" fillId="0" borderId="11" xfId="53" applyNumberFormat="1" applyFont="1" applyBorder="1" applyAlignment="1">
      <alignment horizontal="center"/>
      <protection/>
    </xf>
    <xf numFmtId="172" fontId="37" fillId="0" borderId="12" xfId="53" applyNumberFormat="1" applyFont="1" applyBorder="1" applyAlignment="1">
      <alignment horizontal="center"/>
      <protection/>
    </xf>
    <xf numFmtId="0" fontId="53" fillId="0" borderId="14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53" fillId="0" borderId="0" xfId="0" applyNumberFormat="1" applyFont="1" applyAlignment="1">
      <alignment horizontal="center"/>
    </xf>
  </cellXfs>
  <cellStyles count="54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Normal 2" xfId="51"/>
    <cellStyle name="Normal_Beregning af antal planter i K-marken ved fast mængde" xfId="52"/>
    <cellStyle name="Normal_Udsædsmængder VP 2009" xfId="53"/>
    <cellStyle name="Normal_Vårbyg" xfId="54"/>
    <cellStyle name="Normal_Ært" xfId="55"/>
    <cellStyle name="Output" xfId="56"/>
    <cellStyle name="Overskrift 1" xfId="57"/>
    <cellStyle name="Overskrift 2" xfId="58"/>
    <cellStyle name="Overskrift 3" xfId="59"/>
    <cellStyle name="Overskrift 4" xfId="60"/>
    <cellStyle name="Percent" xfId="61"/>
    <cellStyle name="Sammenkædet celle" xfId="62"/>
    <cellStyle name="Titel" xfId="63"/>
    <cellStyle name="Total" xfId="64"/>
    <cellStyle name="Ugyldig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WI\Skrivebord\Fors&#248;gsplan%20HanneWP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kumenter\Uds&#230;d\Uds&#230;dsm&#230;ngder%20VP%20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kumenter\Uds&#230;d\Dokumenter\Uds&#230;d\Uds&#230;dsm&#230;ngder%20VP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ØJ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relt"/>
      <sheetName val="VP-steder"/>
      <sheetName val="Opformering"/>
      <sheetName val="ViRaps"/>
      <sheetName val="Vinterbyg"/>
      <sheetName val="Vihvede"/>
      <sheetName val="Vihvede B"/>
      <sheetName val="Rug "/>
      <sheetName val="Triticale"/>
      <sheetName val="Vårbyg"/>
      <sheetName val="Havre"/>
      <sheetName val="Vårraps"/>
      <sheetName val="Lupin"/>
      <sheetName val="Hestebønner"/>
      <sheetName val="Majs"/>
      <sheetName val="GM Majs"/>
      <sheetName val="MajsBeregn"/>
      <sheetName val="Spisekartofler"/>
      <sheetName val="Vårhvede"/>
      <sheetName val="Ært"/>
      <sheetName val="Øko Vårbyg"/>
      <sheetName val="Øko havre"/>
      <sheetName val="Øko og OBS vårTritical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enerelt"/>
      <sheetName val="Viraps"/>
      <sheetName val="Vibyg"/>
      <sheetName val="Vihvede"/>
      <sheetName val="LK Vihvede"/>
      <sheetName val="Rug "/>
      <sheetName val="Triticale"/>
      <sheetName val="Vårbyg"/>
      <sheetName val="Vårbyg Alpha"/>
      <sheetName val="Havre - Vårhvede"/>
      <sheetName val="Ært"/>
      <sheetName val="Lupin"/>
      <sheetName val="Vårraps"/>
    </sheetNames>
    <sheetDataSet>
      <sheetData sheetId="5">
        <row r="2">
          <cell r="A2">
            <v>250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16"/>
  <sheetViews>
    <sheetView zoomScalePageLayoutView="0" workbookViewId="0" topLeftCell="A1">
      <selection activeCell="B19" sqref="B19"/>
    </sheetView>
  </sheetViews>
  <sheetFormatPr defaultColWidth="9.140625" defaultRowHeight="12.75"/>
  <cols>
    <col min="2" max="5" width="20.28125" style="0" customWidth="1"/>
  </cols>
  <sheetData>
    <row r="3" spans="2:5" ht="14.25">
      <c r="B3" s="142"/>
      <c r="C3" s="171" t="s">
        <v>0</v>
      </c>
      <c r="D3" s="171"/>
      <c r="E3" s="171"/>
    </row>
    <row r="4" spans="2:5" ht="14.25">
      <c r="B4" s="172"/>
      <c r="C4" s="143" t="s">
        <v>1</v>
      </c>
      <c r="D4" s="143" t="s">
        <v>2</v>
      </c>
      <c r="E4" s="143" t="s">
        <v>3</v>
      </c>
    </row>
    <row r="5" spans="2:5" ht="14.25">
      <c r="B5" s="172"/>
      <c r="C5" s="143" t="s">
        <v>4</v>
      </c>
      <c r="D5" s="143" t="s">
        <v>5</v>
      </c>
      <c r="E5" s="143" t="s">
        <v>6</v>
      </c>
    </row>
    <row r="6" spans="2:5" ht="28.5">
      <c r="B6" s="142" t="s">
        <v>7</v>
      </c>
      <c r="C6" s="171" t="s">
        <v>8</v>
      </c>
      <c r="D6" s="171"/>
      <c r="E6" s="171"/>
    </row>
    <row r="7" spans="2:5" ht="15">
      <c r="B7" s="138">
        <v>200</v>
      </c>
      <c r="C7" s="139" t="s">
        <v>9</v>
      </c>
      <c r="D7" s="139" t="s">
        <v>9</v>
      </c>
      <c r="E7" s="139">
        <v>6</v>
      </c>
    </row>
    <row r="8" spans="2:5" ht="15">
      <c r="B8" s="138">
        <v>300</v>
      </c>
      <c r="C8" s="139" t="s">
        <v>9</v>
      </c>
      <c r="D8" s="139" t="s">
        <v>9</v>
      </c>
      <c r="E8" s="139">
        <v>7</v>
      </c>
    </row>
    <row r="9" spans="2:5" ht="15">
      <c r="B9" s="138">
        <v>400</v>
      </c>
      <c r="C9" s="139" t="s">
        <v>9</v>
      </c>
      <c r="D9" s="139">
        <v>4</v>
      </c>
      <c r="E9" s="139">
        <v>8</v>
      </c>
    </row>
    <row r="10" spans="2:5" ht="15">
      <c r="B10" s="138">
        <v>1000</v>
      </c>
      <c r="C10" s="139">
        <v>4</v>
      </c>
      <c r="D10" s="140">
        <v>7</v>
      </c>
      <c r="E10" s="140">
        <v>16</v>
      </c>
    </row>
    <row r="11" spans="2:5" ht="15">
      <c r="B11" s="138">
        <v>1400</v>
      </c>
      <c r="C11" s="141">
        <v>5</v>
      </c>
      <c r="D11" s="141">
        <v>9</v>
      </c>
      <c r="E11" s="141">
        <v>21</v>
      </c>
    </row>
    <row r="12" spans="2:5" ht="15">
      <c r="B12" s="138">
        <v>2000</v>
      </c>
      <c r="C12" s="140">
        <v>6</v>
      </c>
      <c r="D12" s="139">
        <v>11</v>
      </c>
      <c r="E12" s="139">
        <v>29</v>
      </c>
    </row>
    <row r="13" spans="2:5" ht="15">
      <c r="B13" s="138">
        <v>4000</v>
      </c>
      <c r="C13" s="139">
        <v>9</v>
      </c>
      <c r="D13" s="139">
        <v>19</v>
      </c>
      <c r="E13" s="139">
        <v>52</v>
      </c>
    </row>
    <row r="14" spans="2:5" ht="15">
      <c r="B14" s="138"/>
      <c r="C14" s="141" t="s">
        <v>10</v>
      </c>
      <c r="D14" s="140" t="s">
        <v>11</v>
      </c>
      <c r="E14" s="139"/>
    </row>
    <row r="15" ht="12.75">
      <c r="B15" s="144" t="s">
        <v>12</v>
      </c>
    </row>
    <row r="16" ht="15.75">
      <c r="B16" s="137" t="s">
        <v>13</v>
      </c>
    </row>
  </sheetData>
  <sheetProtection/>
  <mergeCells count="3">
    <mergeCell ref="C3:E3"/>
    <mergeCell ref="B4:B5"/>
    <mergeCell ref="C6:E6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00390625" style="152" customWidth="1"/>
    <col min="2" max="5" width="9.140625" style="155" customWidth="1"/>
    <col min="6" max="16384" width="9.140625" style="152" customWidth="1"/>
  </cols>
  <sheetData>
    <row r="2" spans="1:5" ht="129.75">
      <c r="A2" s="149" t="s">
        <v>14</v>
      </c>
      <c r="B2" s="150" t="s">
        <v>15</v>
      </c>
      <c r="C2" s="151" t="s">
        <v>16</v>
      </c>
      <c r="D2" s="150" t="s">
        <v>17</v>
      </c>
      <c r="E2" s="151" t="s">
        <v>18</v>
      </c>
    </row>
    <row r="3" spans="1:5" ht="15">
      <c r="A3" s="153"/>
      <c r="B3" s="154"/>
      <c r="C3" s="154"/>
      <c r="D3" s="154"/>
      <c r="E3" s="154"/>
    </row>
    <row r="4" spans="1:4" ht="15">
      <c r="A4" s="152" t="s">
        <v>19</v>
      </c>
      <c r="B4" s="155" t="s">
        <v>20</v>
      </c>
      <c r="D4" s="155" t="s">
        <v>20</v>
      </c>
    </row>
    <row r="5" spans="1:4" ht="15">
      <c r="A5" s="152" t="s">
        <v>21</v>
      </c>
      <c r="B5" s="155" t="s">
        <v>20</v>
      </c>
      <c r="D5" s="155" t="s">
        <v>20</v>
      </c>
    </row>
    <row r="6" spans="1:4" ht="15">
      <c r="A6" s="152" t="s">
        <v>22</v>
      </c>
      <c r="B6" s="155" t="s">
        <v>20</v>
      </c>
      <c r="D6" s="155" t="s">
        <v>20</v>
      </c>
    </row>
    <row r="7" spans="1:2" ht="15">
      <c r="A7" s="152" t="s">
        <v>23</v>
      </c>
      <c r="B7" s="155" t="s">
        <v>20</v>
      </c>
    </row>
    <row r="8" spans="1:4" ht="15">
      <c r="A8" s="152" t="s">
        <v>24</v>
      </c>
      <c r="B8" s="155" t="s">
        <v>20</v>
      </c>
      <c r="D8" s="155" t="s">
        <v>20</v>
      </c>
    </row>
    <row r="9" spans="1:2" ht="15">
      <c r="A9" s="152" t="s">
        <v>25</v>
      </c>
      <c r="B9" s="155" t="s">
        <v>20</v>
      </c>
    </row>
    <row r="10" spans="1:4" ht="15">
      <c r="A10" s="152" t="s">
        <v>26</v>
      </c>
      <c r="B10" s="155" t="s">
        <v>20</v>
      </c>
      <c r="D10" s="155" t="s">
        <v>20</v>
      </c>
    </row>
    <row r="11" spans="1:2" ht="15">
      <c r="A11" s="152" t="s">
        <v>27</v>
      </c>
      <c r="B11" s="155" t="s">
        <v>20</v>
      </c>
    </row>
    <row r="12" spans="1:4" ht="15">
      <c r="A12" s="152" t="s">
        <v>28</v>
      </c>
      <c r="B12" s="155" t="s">
        <v>20</v>
      </c>
      <c r="D12" s="155" t="s">
        <v>20</v>
      </c>
    </row>
    <row r="13" ht="15">
      <c r="A13" s="152" t="s">
        <v>29</v>
      </c>
    </row>
    <row r="14" spans="1:5" ht="15">
      <c r="A14" s="152" t="s">
        <v>30</v>
      </c>
      <c r="B14" s="155" t="s">
        <v>20</v>
      </c>
      <c r="C14" s="155" t="s">
        <v>20</v>
      </c>
      <c r="D14" s="155" t="s">
        <v>20</v>
      </c>
      <c r="E14" s="155" t="s">
        <v>20</v>
      </c>
    </row>
    <row r="15" spans="1:4" ht="15">
      <c r="A15" s="152" t="s">
        <v>31</v>
      </c>
      <c r="D15" s="155" t="s">
        <v>20</v>
      </c>
    </row>
    <row r="16" spans="1:5" ht="15">
      <c r="A16" s="152" t="s">
        <v>32</v>
      </c>
      <c r="C16" s="155" t="s">
        <v>20</v>
      </c>
      <c r="D16" s="155" t="s">
        <v>20</v>
      </c>
      <c r="E16" s="155" t="s">
        <v>20</v>
      </c>
    </row>
    <row r="17" spans="1:5" ht="15">
      <c r="A17" s="152" t="s">
        <v>33</v>
      </c>
      <c r="D17" s="155" t="s">
        <v>20</v>
      </c>
      <c r="E17" s="155" t="s">
        <v>20</v>
      </c>
    </row>
    <row r="18" spans="1:5" ht="15">
      <c r="A18" s="152" t="s">
        <v>34</v>
      </c>
      <c r="C18" s="155" t="s">
        <v>20</v>
      </c>
      <c r="D18" s="155" t="s">
        <v>20</v>
      </c>
      <c r="E18" s="155" t="s">
        <v>20</v>
      </c>
    </row>
    <row r="19" spans="1:5" ht="15">
      <c r="A19" s="152" t="s">
        <v>35</v>
      </c>
      <c r="D19" s="155" t="s">
        <v>20</v>
      </c>
      <c r="E19" s="155" t="s">
        <v>20</v>
      </c>
    </row>
    <row r="20" ht="15">
      <c r="A20" s="152" t="s">
        <v>36</v>
      </c>
    </row>
    <row r="21" spans="1:4" ht="15">
      <c r="A21" s="152" t="s">
        <v>37</v>
      </c>
      <c r="C21" s="155" t="s">
        <v>20</v>
      </c>
      <c r="D21" s="155" t="s">
        <v>20</v>
      </c>
    </row>
    <row r="22" ht="15">
      <c r="A22" s="152" t="s">
        <v>38</v>
      </c>
    </row>
    <row r="23" spans="1:3" ht="15">
      <c r="A23" s="152" t="s">
        <v>39</v>
      </c>
      <c r="C23" s="155" t="s">
        <v>20</v>
      </c>
    </row>
    <row r="24" spans="1:3" ht="15">
      <c r="A24" s="152" t="s">
        <v>40</v>
      </c>
      <c r="C24" s="155" t="s">
        <v>20</v>
      </c>
    </row>
    <row r="25" spans="1:3" ht="15">
      <c r="A25" s="152" t="s">
        <v>41</v>
      </c>
      <c r="C25" s="155" t="s">
        <v>20</v>
      </c>
    </row>
    <row r="26" spans="1:3" ht="15">
      <c r="A26" s="152" t="s">
        <v>42</v>
      </c>
      <c r="C26" s="155" t="s">
        <v>20</v>
      </c>
    </row>
    <row r="27" ht="15">
      <c r="A27" s="152" t="s">
        <v>43</v>
      </c>
    </row>
    <row r="28" spans="1:4" ht="15">
      <c r="A28" s="152" t="s">
        <v>44</v>
      </c>
      <c r="D28" s="155" t="s">
        <v>20</v>
      </c>
    </row>
    <row r="29" spans="1:4" ht="15">
      <c r="A29" s="152" t="s">
        <v>45</v>
      </c>
      <c r="B29" s="155" t="s">
        <v>20</v>
      </c>
      <c r="C29" s="155" t="s">
        <v>20</v>
      </c>
      <c r="D29" s="155" t="s">
        <v>20</v>
      </c>
    </row>
    <row r="32" ht="15">
      <c r="A32" s="152" t="s">
        <v>46</v>
      </c>
    </row>
  </sheetData>
  <sheetProtection/>
  <printOptions gridLines="1"/>
  <pageMargins left="0.75" right="0.75" top="1" bottom="1" header="0" footer="0"/>
  <pageSetup horizontalDpi="600" verticalDpi="600" orientation="portrait" paperSize="9" r:id="rId1"/>
  <headerFooter alignWithMargins="0"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5" sqref="A5"/>
    </sheetView>
  </sheetViews>
  <sheetFormatPr defaultColWidth="9.140625" defaultRowHeight="12.75"/>
  <cols>
    <col min="4" max="4" width="11.7109375" style="0" bestFit="1" customWidth="1"/>
  </cols>
  <sheetData>
    <row r="1" spans="2:7" ht="12.75">
      <c r="B1" t="s">
        <v>47</v>
      </c>
      <c r="G1" t="s">
        <v>48</v>
      </c>
    </row>
    <row r="3" spans="1:9" ht="12.75">
      <c r="A3" t="s">
        <v>49</v>
      </c>
      <c r="B3">
        <v>0</v>
      </c>
      <c r="G3" t="s">
        <v>50</v>
      </c>
      <c r="I3" t="s">
        <v>51</v>
      </c>
    </row>
    <row r="4" spans="1:9" ht="12.75">
      <c r="A4" t="s">
        <v>52</v>
      </c>
      <c r="B4">
        <v>99</v>
      </c>
      <c r="D4" t="s">
        <v>53</v>
      </c>
      <c r="E4">
        <v>510</v>
      </c>
      <c r="G4">
        <f>E4*2</f>
        <v>1020</v>
      </c>
      <c r="H4">
        <v>1</v>
      </c>
      <c r="I4">
        <f>H4*G4</f>
        <v>1020</v>
      </c>
    </row>
    <row r="5" spans="1:9" ht="12.75">
      <c r="A5" t="s">
        <v>5</v>
      </c>
      <c r="B5">
        <v>206</v>
      </c>
      <c r="D5" t="s">
        <v>54</v>
      </c>
      <c r="E5">
        <v>400</v>
      </c>
      <c r="G5">
        <f>E5*2</f>
        <v>800</v>
      </c>
      <c r="H5">
        <v>2</v>
      </c>
      <c r="I5">
        <f>H5*G5</f>
        <v>1600</v>
      </c>
    </row>
    <row r="6" spans="1:9" ht="12.75">
      <c r="A6" t="s">
        <v>6</v>
      </c>
      <c r="B6">
        <v>459</v>
      </c>
      <c r="D6" t="s">
        <v>55</v>
      </c>
      <c r="E6">
        <v>120</v>
      </c>
      <c r="G6">
        <v>250</v>
      </c>
      <c r="H6">
        <v>1</v>
      </c>
      <c r="I6">
        <f>H6*G6</f>
        <v>250</v>
      </c>
    </row>
    <row r="7" spans="1:2" ht="12.75">
      <c r="A7" t="s">
        <v>56</v>
      </c>
      <c r="B7">
        <v>57</v>
      </c>
    </row>
    <row r="8" spans="1:9" ht="12.75">
      <c r="A8" t="s">
        <v>57</v>
      </c>
      <c r="B8">
        <v>50</v>
      </c>
      <c r="G8">
        <f>SUM(G4:G7)</f>
        <v>2070</v>
      </c>
      <c r="I8">
        <f>SUM(I4:I7)</f>
        <v>2870</v>
      </c>
    </row>
    <row r="9" spans="1:5" ht="12.75">
      <c r="A9" t="s">
        <v>58</v>
      </c>
      <c r="B9">
        <v>33</v>
      </c>
      <c r="E9">
        <f>SUM(E4:E8)</f>
        <v>1030</v>
      </c>
    </row>
    <row r="11" spans="1:2" ht="12.75">
      <c r="A11" t="s">
        <v>55</v>
      </c>
      <c r="B11">
        <v>119</v>
      </c>
    </row>
    <row r="13" ht="12.75">
      <c r="B13">
        <f>SUM(B3:B11)</f>
        <v>1023</v>
      </c>
    </row>
    <row r="16" ht="12.75">
      <c r="B16" t="s">
        <v>18</v>
      </c>
    </row>
    <row r="17" spans="2:3" ht="12.75">
      <c r="B17" t="s">
        <v>59</v>
      </c>
      <c r="C17">
        <v>5</v>
      </c>
    </row>
    <row r="18" spans="2:3" ht="12.75">
      <c r="B18" t="s">
        <v>5</v>
      </c>
      <c r="C18">
        <v>5</v>
      </c>
    </row>
    <row r="19" spans="2:3" ht="12.75">
      <c r="B19" t="s">
        <v>56</v>
      </c>
      <c r="C19">
        <v>6</v>
      </c>
    </row>
    <row r="20" spans="2:3" ht="12.75">
      <c r="B20" t="s">
        <v>60</v>
      </c>
      <c r="C20">
        <v>1</v>
      </c>
    </row>
    <row r="22" ht="12.75">
      <c r="A22" t="s">
        <v>61</v>
      </c>
    </row>
    <row r="24" spans="1:2" ht="12.75">
      <c r="A24" t="s">
        <v>55</v>
      </c>
      <c r="B24">
        <v>629</v>
      </c>
    </row>
    <row r="25" spans="1:2" ht="12.75">
      <c r="A25" t="s">
        <v>62</v>
      </c>
      <c r="B25">
        <v>89</v>
      </c>
    </row>
    <row r="26" spans="1:2" ht="12.75">
      <c r="A26" t="s">
        <v>58</v>
      </c>
      <c r="B26">
        <v>84</v>
      </c>
    </row>
    <row r="27" spans="1:2" ht="12.75">
      <c r="A27" t="s">
        <v>52</v>
      </c>
      <c r="B27">
        <v>479</v>
      </c>
    </row>
    <row r="28" spans="1:2" ht="12.75">
      <c r="A28" t="s">
        <v>5</v>
      </c>
      <c r="B28">
        <v>1712</v>
      </c>
    </row>
    <row r="29" ht="12.75">
      <c r="D29" t="s">
        <v>63</v>
      </c>
    </row>
    <row r="30" spans="2:4" ht="12.75">
      <c r="B30">
        <f>SUM(B24:B29)</f>
        <v>2993</v>
      </c>
      <c r="C30" t="s">
        <v>64</v>
      </c>
      <c r="D30">
        <f>B30*3</f>
        <v>8979</v>
      </c>
    </row>
    <row r="32" spans="2:3" ht="12.75">
      <c r="B32">
        <v>2011</v>
      </c>
      <c r="C32" t="s">
        <v>65</v>
      </c>
    </row>
    <row r="33" ht="12.75">
      <c r="D33">
        <f>SUM(B25:B28)*2+B24</f>
        <v>5357</v>
      </c>
    </row>
    <row r="34" spans="3:5" ht="12.75">
      <c r="C34" t="s">
        <v>66</v>
      </c>
      <c r="D34" s="148">
        <f>(1-D33/D30)*100</f>
        <v>40.33856776923933</v>
      </c>
      <c r="E34" t="s">
        <v>67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X107"/>
  <sheetViews>
    <sheetView zoomScalePageLayoutView="0" workbookViewId="0" topLeftCell="H1">
      <pane ySplit="4" topLeftCell="A5" activePane="bottomLeft" state="frozen"/>
      <selection pane="topLeft" activeCell="A1" sqref="A1"/>
      <selection pane="bottomLeft" activeCell="X4" sqref="X4"/>
    </sheetView>
  </sheetViews>
  <sheetFormatPr defaultColWidth="9.140625" defaultRowHeight="12.75"/>
  <cols>
    <col min="1" max="1" width="5.00390625" style="34" customWidth="1"/>
    <col min="2" max="2" width="5.28125" style="73" customWidth="1"/>
    <col min="3" max="3" width="9.140625" style="72" bestFit="1" customWidth="1"/>
    <col min="4" max="4" width="5.140625" style="74" bestFit="1" customWidth="1"/>
    <col min="5" max="7" width="18.00390625" style="72" customWidth="1"/>
    <col min="8" max="8" width="13.140625" style="72" customWidth="1"/>
    <col min="9" max="9" width="7.00390625" style="72" bestFit="1" customWidth="1"/>
    <col min="10" max="10" width="5.7109375" style="72" customWidth="1"/>
    <col min="11" max="11" width="6.00390625" style="75" customWidth="1"/>
    <col min="12" max="12" width="6.8515625" style="76" customWidth="1"/>
    <col min="13" max="13" width="9.28125" style="77" customWidth="1"/>
    <col min="14" max="14" width="9.00390625" style="78" customWidth="1"/>
    <col min="15" max="15" width="11.7109375" style="79" customWidth="1"/>
    <col min="16" max="16" width="9.7109375" style="80" customWidth="1"/>
    <col min="17" max="17" width="9.140625" style="10" customWidth="1"/>
    <col min="18" max="18" width="22.00390625" style="10" customWidth="1"/>
    <col min="19" max="19" width="9.140625" style="10" customWidth="1"/>
    <col min="20" max="20" width="11.00390625" style="10" customWidth="1"/>
    <col min="21" max="21" width="9.140625" style="10" customWidth="1"/>
    <col min="22" max="22" width="9.28125" style="10" bestFit="1" customWidth="1"/>
    <col min="23" max="16384" width="9.140625" style="10" customWidth="1"/>
  </cols>
  <sheetData>
    <row r="1" spans="1:16" ht="18">
      <c r="A1" s="1" t="s">
        <v>68</v>
      </c>
      <c r="B1" s="2"/>
      <c r="C1" s="3"/>
      <c r="D1" s="3"/>
      <c r="E1" s="3"/>
      <c r="F1" s="3"/>
      <c r="G1" s="3"/>
      <c r="H1" s="3"/>
      <c r="I1" s="3"/>
      <c r="J1" s="3"/>
      <c r="K1" s="4"/>
      <c r="L1" s="5" t="s">
        <v>69</v>
      </c>
      <c r="M1" s="6" t="s">
        <v>69</v>
      </c>
      <c r="N1" s="7" t="s">
        <v>70</v>
      </c>
      <c r="O1" s="8" t="s">
        <v>70</v>
      </c>
      <c r="P1" s="9" t="s">
        <v>71</v>
      </c>
    </row>
    <row r="2" spans="1:24" ht="15">
      <c r="A2" s="11" t="s">
        <v>72</v>
      </c>
      <c r="B2" s="2"/>
      <c r="C2" s="3"/>
      <c r="D2" s="3"/>
      <c r="E2" s="3"/>
      <c r="F2" s="3"/>
      <c r="G2" s="3"/>
      <c r="H2" s="3"/>
      <c r="I2" s="3"/>
      <c r="J2" s="3"/>
      <c r="K2" s="4"/>
      <c r="L2" s="5">
        <v>4</v>
      </c>
      <c r="M2" s="6">
        <v>4</v>
      </c>
      <c r="N2" s="7">
        <v>2</v>
      </c>
      <c r="O2" s="8">
        <v>20</v>
      </c>
      <c r="P2" s="9">
        <f>N2+O2</f>
        <v>22</v>
      </c>
      <c r="S2" s="10" t="s">
        <v>73</v>
      </c>
      <c r="T2" s="10">
        <v>9</v>
      </c>
      <c r="X2" s="10">
        <v>18</v>
      </c>
    </row>
    <row r="3" spans="1:24" ht="15">
      <c r="A3" s="12" t="s">
        <v>74</v>
      </c>
      <c r="B3" s="2" t="s">
        <v>74</v>
      </c>
      <c r="C3" s="13"/>
      <c r="D3" s="14">
        <v>300</v>
      </c>
      <c r="E3" s="15" t="s">
        <v>75</v>
      </c>
      <c r="F3" s="15"/>
      <c r="G3" s="15"/>
      <c r="H3" s="13"/>
      <c r="I3" s="13"/>
      <c r="J3" s="13"/>
      <c r="K3" s="16"/>
      <c r="L3" s="5"/>
      <c r="M3" s="6" t="s">
        <v>76</v>
      </c>
      <c r="N3" s="17" t="s">
        <v>76</v>
      </c>
      <c r="O3" s="8" t="s">
        <v>76</v>
      </c>
      <c r="P3" s="9"/>
      <c r="R3" s="10" t="s">
        <v>77</v>
      </c>
      <c r="S3" s="10" t="s">
        <v>78</v>
      </c>
      <c r="T3" s="10">
        <v>110</v>
      </c>
      <c r="X3" s="10">
        <v>220</v>
      </c>
    </row>
    <row r="4" spans="1:20" s="25" customFormat="1" ht="15">
      <c r="A4" s="2" t="s">
        <v>69</v>
      </c>
      <c r="B4" s="2" t="s">
        <v>70</v>
      </c>
      <c r="C4" s="18" t="s">
        <v>79</v>
      </c>
      <c r="D4" s="19" t="s">
        <v>80</v>
      </c>
      <c r="E4" s="20" t="s">
        <v>81</v>
      </c>
      <c r="F4" s="20" t="s">
        <v>82</v>
      </c>
      <c r="G4" s="20" t="s">
        <v>83</v>
      </c>
      <c r="H4" s="20" t="s">
        <v>84</v>
      </c>
      <c r="I4" s="18" t="s">
        <v>85</v>
      </c>
      <c r="J4" s="18" t="s">
        <v>86</v>
      </c>
      <c r="K4" s="21" t="s">
        <v>87</v>
      </c>
      <c r="L4" s="5" t="s">
        <v>88</v>
      </c>
      <c r="M4" s="6" t="s">
        <v>89</v>
      </c>
      <c r="N4" s="22" t="s">
        <v>90</v>
      </c>
      <c r="O4" s="23" t="s">
        <v>91</v>
      </c>
      <c r="P4" s="24" t="s">
        <v>92</v>
      </c>
      <c r="R4" s="25" t="s">
        <v>93</v>
      </c>
      <c r="T4" s="25" t="s">
        <v>94</v>
      </c>
    </row>
    <row r="5" spans="1:16" s="25" customFormat="1" ht="15">
      <c r="A5" s="2"/>
      <c r="B5" s="2"/>
      <c r="C5" s="18"/>
      <c r="D5" s="19"/>
      <c r="E5" s="20"/>
      <c r="F5" s="20"/>
      <c r="G5" s="20"/>
      <c r="H5" s="20"/>
      <c r="I5" s="18"/>
      <c r="J5" s="18"/>
      <c r="K5" s="21"/>
      <c r="L5" s="5"/>
      <c r="M5" s="6"/>
      <c r="N5" s="22"/>
      <c r="O5" s="23"/>
      <c r="P5" s="83"/>
    </row>
    <row r="6" spans="1:22" s="25" customFormat="1" ht="68.25">
      <c r="A6" s="2"/>
      <c r="B6" s="2"/>
      <c r="C6" s="18"/>
      <c r="D6" s="19"/>
      <c r="E6" s="20"/>
      <c r="F6" s="20"/>
      <c r="G6" s="20"/>
      <c r="H6" s="20"/>
      <c r="I6" s="18"/>
      <c r="J6" s="18"/>
      <c r="K6" s="21"/>
      <c r="L6" s="5"/>
      <c r="M6" s="6"/>
      <c r="N6" s="22"/>
      <c r="O6" s="23"/>
      <c r="P6" s="83"/>
      <c r="T6" s="84" t="s">
        <v>95</v>
      </c>
      <c r="U6" s="84" t="s">
        <v>96</v>
      </c>
      <c r="V6" s="85" t="s">
        <v>97</v>
      </c>
    </row>
    <row r="7" spans="1:23" s="34" customFormat="1" ht="9" customHeight="1">
      <c r="A7" s="174">
        <v>1</v>
      </c>
      <c r="B7" s="175">
        <v>1</v>
      </c>
      <c r="C7" s="176">
        <v>9003</v>
      </c>
      <c r="D7" s="175" t="s">
        <v>98</v>
      </c>
      <c r="E7" s="173" t="s">
        <v>99</v>
      </c>
      <c r="F7" s="29"/>
      <c r="G7" s="29"/>
      <c r="H7" s="30" t="s">
        <v>100</v>
      </c>
      <c r="I7" s="180"/>
      <c r="J7" s="180"/>
      <c r="K7" s="181">
        <v>173</v>
      </c>
      <c r="L7" s="182">
        <v>2</v>
      </c>
      <c r="M7" s="183">
        <f>K7*1.54</f>
        <v>266.42</v>
      </c>
      <c r="N7" s="177">
        <f>K7*1.54</f>
        <v>266.42</v>
      </c>
      <c r="O7" s="179">
        <f>K7*2</f>
        <v>346</v>
      </c>
      <c r="P7" s="178">
        <f>L7*$L$2+(M7*$M$2+N7*$N$2+O7*$O$2)/1000</f>
        <v>16.518520000000002</v>
      </c>
      <c r="W7" s="10"/>
    </row>
    <row r="8" spans="1:16" s="34" customFormat="1" ht="8.25" customHeight="1">
      <c r="A8" s="174"/>
      <c r="B8" s="175"/>
      <c r="C8" s="176"/>
      <c r="D8" s="175"/>
      <c r="E8" s="173"/>
      <c r="F8" s="29"/>
      <c r="G8" s="29"/>
      <c r="H8" s="35" t="s">
        <v>101</v>
      </c>
      <c r="I8" s="180"/>
      <c r="J8" s="180"/>
      <c r="K8" s="181"/>
      <c r="L8" s="182"/>
      <c r="M8" s="183"/>
      <c r="N8" s="177"/>
      <c r="O8" s="179"/>
      <c r="P8" s="178"/>
    </row>
    <row r="9" spans="1:22" s="34" customFormat="1" ht="15">
      <c r="A9" s="26">
        <v>2</v>
      </c>
      <c r="B9" s="27">
        <v>2</v>
      </c>
      <c r="C9" s="28">
        <v>18880</v>
      </c>
      <c r="D9" s="27" t="s">
        <v>98</v>
      </c>
      <c r="E9" s="29" t="s">
        <v>102</v>
      </c>
      <c r="F9" s="29"/>
      <c r="G9" s="29"/>
      <c r="H9" s="36"/>
      <c r="I9" s="37">
        <v>56.8</v>
      </c>
      <c r="J9" s="38">
        <v>95</v>
      </c>
      <c r="K9" s="39">
        <f aca="true" t="shared" si="0" ref="K9:K40">I9*$D$3/J9</f>
        <v>179.3684210526316</v>
      </c>
      <c r="L9" s="40">
        <v>2</v>
      </c>
      <c r="M9" s="32">
        <f aca="true" t="shared" si="1" ref="M9:M40">K9*1.54</f>
        <v>276.22736842105263</v>
      </c>
      <c r="N9" s="33">
        <f aca="true" t="shared" si="2" ref="N9:N40">K9*1.54</f>
        <v>276.22736842105263</v>
      </c>
      <c r="O9" s="41">
        <f aca="true" t="shared" si="3" ref="O9:O40">K9*2</f>
        <v>358.7368421052632</v>
      </c>
      <c r="P9" s="42">
        <f>(L9*$L$2+M9*$M$2+N9*$N$2+O9*$O$2)/1000</f>
        <v>8.840101052631578</v>
      </c>
      <c r="R9" s="43">
        <f aca="true" t="shared" si="4" ref="R9:R40">200*95/I9</f>
        <v>334.50704225352115</v>
      </c>
      <c r="T9" s="43">
        <f>$T$3/I9*1000</f>
        <v>1936.6197183098593</v>
      </c>
      <c r="U9" s="43">
        <f>T9/$T$2</f>
        <v>215.17996870109548</v>
      </c>
      <c r="V9" s="82">
        <f>T9/6*4/9*8.25</f>
        <v>1183.4898278560252</v>
      </c>
    </row>
    <row r="10" spans="1:22" s="34" customFormat="1" ht="15">
      <c r="A10" s="26">
        <v>3</v>
      </c>
      <c r="B10" s="27">
        <v>3</v>
      </c>
      <c r="C10" s="28">
        <v>22548</v>
      </c>
      <c r="D10" s="27" t="s">
        <v>98</v>
      </c>
      <c r="E10" s="29" t="s">
        <v>103</v>
      </c>
      <c r="F10" s="29"/>
      <c r="G10" s="29"/>
      <c r="H10" s="36" t="s">
        <v>104</v>
      </c>
      <c r="I10" s="37">
        <v>47</v>
      </c>
      <c r="J10" s="38">
        <v>95</v>
      </c>
      <c r="K10" s="39">
        <f t="shared" si="0"/>
        <v>148.42105263157896</v>
      </c>
      <c r="L10" s="40">
        <v>2</v>
      </c>
      <c r="M10" s="32">
        <f t="shared" si="1"/>
        <v>228.5684210526316</v>
      </c>
      <c r="N10" s="33">
        <f t="shared" si="2"/>
        <v>228.5684210526316</v>
      </c>
      <c r="O10" s="41">
        <f t="shared" si="3"/>
        <v>296.8421052631579</v>
      </c>
      <c r="P10" s="42">
        <f aca="true" t="shared" si="5" ref="P10:P41">L10*$L$2+(M10*$M$2+N10*$N$2+O10*$O$2)/1000</f>
        <v>15.308252631578949</v>
      </c>
      <c r="R10" s="43">
        <f t="shared" si="4"/>
        <v>404.25531914893617</v>
      </c>
      <c r="T10" s="43">
        <f aca="true" t="shared" si="6" ref="T10:T73">$T$3/I10*1000</f>
        <v>2340.425531914894</v>
      </c>
      <c r="U10" s="43">
        <f aca="true" t="shared" si="7" ref="U10:U73">T10/$T$2</f>
        <v>260.0472813238771</v>
      </c>
      <c r="V10" s="82">
        <f aca="true" t="shared" si="8" ref="V10:V73">T10/6*4/9*8.25</f>
        <v>1430.260047281324</v>
      </c>
    </row>
    <row r="11" spans="1:22" ht="14.25">
      <c r="A11" s="44">
        <v>4</v>
      </c>
      <c r="B11" s="45">
        <v>4</v>
      </c>
      <c r="C11" s="46">
        <v>19670</v>
      </c>
      <c r="D11" s="47" t="s">
        <v>105</v>
      </c>
      <c r="E11" s="48" t="s">
        <v>106</v>
      </c>
      <c r="F11" s="48" t="s">
        <v>107</v>
      </c>
      <c r="G11" s="48" t="s">
        <v>108</v>
      </c>
      <c r="H11" s="49"/>
      <c r="I11" s="50">
        <v>43</v>
      </c>
      <c r="J11" s="51">
        <v>94</v>
      </c>
      <c r="K11" s="52">
        <f t="shared" si="0"/>
        <v>137.2340425531915</v>
      </c>
      <c r="L11" s="53"/>
      <c r="M11" s="54">
        <f t="shared" si="1"/>
        <v>211.34042553191492</v>
      </c>
      <c r="N11" s="55">
        <f t="shared" si="2"/>
        <v>211.34042553191492</v>
      </c>
      <c r="O11" s="56">
        <f t="shared" si="3"/>
        <v>274.468085106383</v>
      </c>
      <c r="P11" s="42">
        <f t="shared" si="5"/>
        <v>6.75740425531915</v>
      </c>
      <c r="R11" s="43">
        <f t="shared" si="4"/>
        <v>441.86046511627904</v>
      </c>
      <c r="T11" s="43">
        <f t="shared" si="6"/>
        <v>2558.139534883721</v>
      </c>
      <c r="U11" s="43">
        <f t="shared" si="7"/>
        <v>284.2377260981912</v>
      </c>
      <c r="V11" s="82">
        <f t="shared" si="8"/>
        <v>1563.3074935400516</v>
      </c>
    </row>
    <row r="12" spans="1:22" ht="14.25">
      <c r="A12" s="44">
        <v>5</v>
      </c>
      <c r="B12" s="45">
        <v>5</v>
      </c>
      <c r="C12" s="46">
        <v>19737</v>
      </c>
      <c r="D12" s="47" t="s">
        <v>105</v>
      </c>
      <c r="E12" s="48" t="s">
        <v>109</v>
      </c>
      <c r="F12" s="48" t="s">
        <v>110</v>
      </c>
      <c r="G12" s="48" t="s">
        <v>110</v>
      </c>
      <c r="H12" s="49"/>
      <c r="I12" s="50">
        <v>56</v>
      </c>
      <c r="J12" s="51">
        <v>95</v>
      </c>
      <c r="K12" s="52">
        <f t="shared" si="0"/>
        <v>176.8421052631579</v>
      </c>
      <c r="L12" s="53"/>
      <c r="M12" s="54">
        <f t="shared" si="1"/>
        <v>272.33684210526314</v>
      </c>
      <c r="N12" s="55">
        <f t="shared" si="2"/>
        <v>272.33684210526314</v>
      </c>
      <c r="O12" s="56">
        <f t="shared" si="3"/>
        <v>353.6842105263158</v>
      </c>
      <c r="P12" s="42">
        <f t="shared" si="5"/>
        <v>8.707705263157896</v>
      </c>
      <c r="R12" s="43">
        <f t="shared" si="4"/>
        <v>339.2857142857143</v>
      </c>
      <c r="T12" s="43">
        <f t="shared" si="6"/>
        <v>1964.2857142857142</v>
      </c>
      <c r="U12" s="43">
        <f t="shared" si="7"/>
        <v>218.25396825396825</v>
      </c>
      <c r="V12" s="82">
        <f t="shared" si="8"/>
        <v>1200.3968253968253</v>
      </c>
    </row>
    <row r="13" spans="1:22" ht="14.25">
      <c r="A13" s="44">
        <v>6</v>
      </c>
      <c r="B13" s="45">
        <v>6</v>
      </c>
      <c r="C13" s="46">
        <v>19738</v>
      </c>
      <c r="D13" s="47" t="s">
        <v>105</v>
      </c>
      <c r="E13" s="48" t="s">
        <v>111</v>
      </c>
      <c r="F13" s="48" t="s">
        <v>110</v>
      </c>
      <c r="G13" s="48" t="s">
        <v>110</v>
      </c>
      <c r="H13" s="49"/>
      <c r="I13" s="50">
        <v>55</v>
      </c>
      <c r="J13" s="51">
        <v>95</v>
      </c>
      <c r="K13" s="52">
        <f t="shared" si="0"/>
        <v>173.68421052631578</v>
      </c>
      <c r="L13" s="53"/>
      <c r="M13" s="54">
        <f t="shared" si="1"/>
        <v>267.4736842105263</v>
      </c>
      <c r="N13" s="55">
        <f t="shared" si="2"/>
        <v>267.4736842105263</v>
      </c>
      <c r="O13" s="56">
        <f t="shared" si="3"/>
        <v>347.36842105263156</v>
      </c>
      <c r="P13" s="42">
        <f t="shared" si="5"/>
        <v>8.55221052631579</v>
      </c>
      <c r="R13" s="43">
        <f t="shared" si="4"/>
        <v>345.45454545454544</v>
      </c>
      <c r="T13" s="43">
        <f t="shared" si="6"/>
        <v>2000</v>
      </c>
      <c r="U13" s="43">
        <f t="shared" si="7"/>
        <v>222.22222222222223</v>
      </c>
      <c r="V13" s="82">
        <f t="shared" si="8"/>
        <v>1222.2222222222222</v>
      </c>
    </row>
    <row r="14" spans="1:22" ht="14.25">
      <c r="A14" s="44">
        <v>7</v>
      </c>
      <c r="B14" s="45">
        <v>7</v>
      </c>
      <c r="C14" s="46">
        <v>20103</v>
      </c>
      <c r="D14" s="47" t="s">
        <v>105</v>
      </c>
      <c r="E14" s="48" t="s">
        <v>112</v>
      </c>
      <c r="F14" s="48" t="s">
        <v>110</v>
      </c>
      <c r="G14" s="48" t="s">
        <v>113</v>
      </c>
      <c r="H14" s="49"/>
      <c r="I14" s="50">
        <v>54.4</v>
      </c>
      <c r="J14" s="51">
        <v>95</v>
      </c>
      <c r="K14" s="52">
        <f t="shared" si="0"/>
        <v>171.78947368421052</v>
      </c>
      <c r="L14" s="53"/>
      <c r="M14" s="54">
        <f t="shared" si="1"/>
        <v>264.55578947368423</v>
      </c>
      <c r="N14" s="55">
        <f t="shared" si="2"/>
        <v>264.55578947368423</v>
      </c>
      <c r="O14" s="56">
        <f t="shared" si="3"/>
        <v>343.57894736842104</v>
      </c>
      <c r="P14" s="42">
        <f t="shared" si="5"/>
        <v>8.458913684210525</v>
      </c>
      <c r="R14" s="43">
        <f t="shared" si="4"/>
        <v>349.2647058823529</v>
      </c>
      <c r="T14" s="43">
        <f t="shared" si="6"/>
        <v>2022.0588235294117</v>
      </c>
      <c r="U14" s="43">
        <f t="shared" si="7"/>
        <v>224.67320261437908</v>
      </c>
      <c r="V14" s="82">
        <f t="shared" si="8"/>
        <v>1235.702614379085</v>
      </c>
    </row>
    <row r="15" spans="1:22" ht="14.25">
      <c r="A15" s="44">
        <v>8</v>
      </c>
      <c r="B15" s="45">
        <v>8</v>
      </c>
      <c r="C15" s="46">
        <v>21177</v>
      </c>
      <c r="D15" s="47" t="s">
        <v>105</v>
      </c>
      <c r="E15" s="48" t="s">
        <v>114</v>
      </c>
      <c r="F15" s="48" t="s">
        <v>115</v>
      </c>
      <c r="G15" s="48" t="s">
        <v>116</v>
      </c>
      <c r="H15" s="49"/>
      <c r="I15" s="50">
        <v>65.9</v>
      </c>
      <c r="J15" s="51">
        <v>95</v>
      </c>
      <c r="K15" s="52">
        <f t="shared" si="0"/>
        <v>208.10526315789474</v>
      </c>
      <c r="L15" s="53"/>
      <c r="M15" s="54">
        <f t="shared" si="1"/>
        <v>320.4821052631579</v>
      </c>
      <c r="N15" s="55">
        <f t="shared" si="2"/>
        <v>320.4821052631579</v>
      </c>
      <c r="O15" s="56">
        <f t="shared" si="3"/>
        <v>416.2105263157895</v>
      </c>
      <c r="P15" s="42">
        <f t="shared" si="5"/>
        <v>10.247103157894736</v>
      </c>
      <c r="R15" s="43">
        <f t="shared" si="4"/>
        <v>288.31562974203337</v>
      </c>
      <c r="T15" s="43">
        <f t="shared" si="6"/>
        <v>1669.1957511380879</v>
      </c>
      <c r="U15" s="43">
        <f t="shared" si="7"/>
        <v>185.46619457089867</v>
      </c>
      <c r="V15" s="82">
        <f t="shared" si="8"/>
        <v>1020.0640701399427</v>
      </c>
    </row>
    <row r="16" spans="1:22" ht="14.25">
      <c r="A16" s="44">
        <v>9</v>
      </c>
      <c r="B16" s="45">
        <v>9</v>
      </c>
      <c r="C16" s="46">
        <v>21191</v>
      </c>
      <c r="D16" s="47" t="s">
        <v>105</v>
      </c>
      <c r="E16" s="48" t="s">
        <v>117</v>
      </c>
      <c r="F16" s="48" t="s">
        <v>110</v>
      </c>
      <c r="G16" s="48" t="s">
        <v>110</v>
      </c>
      <c r="H16" s="49"/>
      <c r="I16" s="50">
        <v>54</v>
      </c>
      <c r="J16" s="51">
        <v>95</v>
      </c>
      <c r="K16" s="52">
        <f t="shared" si="0"/>
        <v>170.52631578947367</v>
      </c>
      <c r="L16" s="53"/>
      <c r="M16" s="54">
        <f t="shared" si="1"/>
        <v>262.61052631578946</v>
      </c>
      <c r="N16" s="55">
        <f t="shared" si="2"/>
        <v>262.61052631578946</v>
      </c>
      <c r="O16" s="56">
        <f t="shared" si="3"/>
        <v>341.05263157894734</v>
      </c>
      <c r="P16" s="42">
        <f t="shared" si="5"/>
        <v>8.396715789473683</v>
      </c>
      <c r="R16" s="43">
        <f t="shared" si="4"/>
        <v>351.85185185185185</v>
      </c>
      <c r="T16" s="43">
        <f t="shared" si="6"/>
        <v>2037.0370370370372</v>
      </c>
      <c r="U16" s="43">
        <f t="shared" si="7"/>
        <v>226.3374485596708</v>
      </c>
      <c r="V16" s="82">
        <f t="shared" si="8"/>
        <v>1244.8559670781892</v>
      </c>
    </row>
    <row r="17" spans="1:22" ht="14.25">
      <c r="A17" s="44">
        <v>10</v>
      </c>
      <c r="B17" s="45">
        <v>10</v>
      </c>
      <c r="C17" s="46">
        <v>21193</v>
      </c>
      <c r="D17" s="47" t="s">
        <v>105</v>
      </c>
      <c r="E17" s="48" t="s">
        <v>118</v>
      </c>
      <c r="F17" s="48" t="s">
        <v>110</v>
      </c>
      <c r="G17" s="48" t="s">
        <v>119</v>
      </c>
      <c r="H17" s="49"/>
      <c r="I17" s="50">
        <v>52</v>
      </c>
      <c r="J17" s="51">
        <v>95</v>
      </c>
      <c r="K17" s="52">
        <f t="shared" si="0"/>
        <v>164.21052631578948</v>
      </c>
      <c r="L17" s="53"/>
      <c r="M17" s="54">
        <f t="shared" si="1"/>
        <v>252.8842105263158</v>
      </c>
      <c r="N17" s="55">
        <f t="shared" si="2"/>
        <v>252.8842105263158</v>
      </c>
      <c r="O17" s="56">
        <f t="shared" si="3"/>
        <v>328.42105263157896</v>
      </c>
      <c r="P17" s="42">
        <f t="shared" si="5"/>
        <v>8.085726315789474</v>
      </c>
      <c r="R17" s="43">
        <f t="shared" si="4"/>
        <v>365.38461538461536</v>
      </c>
      <c r="T17" s="43">
        <f t="shared" si="6"/>
        <v>2115.3846153846152</v>
      </c>
      <c r="U17" s="43">
        <f t="shared" si="7"/>
        <v>235.04273504273502</v>
      </c>
      <c r="V17" s="82">
        <f t="shared" si="8"/>
        <v>1292.7350427350427</v>
      </c>
    </row>
    <row r="18" spans="1:22" ht="14.25">
      <c r="A18" s="44">
        <v>11</v>
      </c>
      <c r="B18" s="45">
        <v>11</v>
      </c>
      <c r="C18" s="46">
        <v>21218</v>
      </c>
      <c r="D18" s="47" t="s">
        <v>105</v>
      </c>
      <c r="E18" s="48" t="s">
        <v>120</v>
      </c>
      <c r="F18" s="48" t="s">
        <v>115</v>
      </c>
      <c r="G18" s="48" t="s">
        <v>113</v>
      </c>
      <c r="H18" s="49"/>
      <c r="I18" s="50">
        <v>50.8</v>
      </c>
      <c r="J18" s="51">
        <v>98</v>
      </c>
      <c r="K18" s="52">
        <f t="shared" si="0"/>
        <v>155.51020408163265</v>
      </c>
      <c r="L18" s="53"/>
      <c r="M18" s="54">
        <f t="shared" si="1"/>
        <v>239.4857142857143</v>
      </c>
      <c r="N18" s="55">
        <f t="shared" si="2"/>
        <v>239.4857142857143</v>
      </c>
      <c r="O18" s="56">
        <f t="shared" si="3"/>
        <v>311.0204081632653</v>
      </c>
      <c r="P18" s="57">
        <f t="shared" si="5"/>
        <v>7.657322448979592</v>
      </c>
      <c r="R18" s="43">
        <f t="shared" si="4"/>
        <v>374.01574803149606</v>
      </c>
      <c r="T18" s="43">
        <f t="shared" si="6"/>
        <v>2165.3543307086616</v>
      </c>
      <c r="U18" s="43">
        <f t="shared" si="7"/>
        <v>240.59492563429572</v>
      </c>
      <c r="V18" s="82">
        <f t="shared" si="8"/>
        <v>1323.2720909886264</v>
      </c>
    </row>
    <row r="19" spans="1:22" ht="14.25">
      <c r="A19" s="44">
        <v>12</v>
      </c>
      <c r="B19" s="45">
        <v>12</v>
      </c>
      <c r="C19" s="46">
        <v>21237</v>
      </c>
      <c r="D19" s="47" t="s">
        <v>121</v>
      </c>
      <c r="E19" s="48" t="s">
        <v>122</v>
      </c>
      <c r="F19" s="48" t="s">
        <v>115</v>
      </c>
      <c r="G19" s="48" t="s">
        <v>123</v>
      </c>
      <c r="H19" s="49"/>
      <c r="I19" s="50">
        <v>56</v>
      </c>
      <c r="J19" s="51">
        <v>95</v>
      </c>
      <c r="K19" s="52">
        <f t="shared" si="0"/>
        <v>176.8421052631579</v>
      </c>
      <c r="L19" s="53"/>
      <c r="M19" s="54">
        <f t="shared" si="1"/>
        <v>272.33684210526314</v>
      </c>
      <c r="N19" s="55">
        <f t="shared" si="2"/>
        <v>272.33684210526314</v>
      </c>
      <c r="O19" s="56">
        <f t="shared" si="3"/>
        <v>353.6842105263158</v>
      </c>
      <c r="P19" s="57">
        <f t="shared" si="5"/>
        <v>8.707705263157896</v>
      </c>
      <c r="R19" s="43">
        <f t="shared" si="4"/>
        <v>339.2857142857143</v>
      </c>
      <c r="T19" s="43">
        <f t="shared" si="6"/>
        <v>1964.2857142857142</v>
      </c>
      <c r="U19" s="43">
        <f t="shared" si="7"/>
        <v>218.25396825396825</v>
      </c>
      <c r="V19" s="82">
        <f t="shared" si="8"/>
        <v>1200.3968253968253</v>
      </c>
    </row>
    <row r="20" spans="1:22" ht="14.25">
      <c r="A20" s="44">
        <v>13</v>
      </c>
      <c r="B20" s="45">
        <v>13</v>
      </c>
      <c r="C20" s="46">
        <v>22405</v>
      </c>
      <c r="D20" s="47" t="s">
        <v>105</v>
      </c>
      <c r="E20" s="48" t="s">
        <v>124</v>
      </c>
      <c r="F20" s="48" t="s">
        <v>110</v>
      </c>
      <c r="G20" s="48" t="s">
        <v>110</v>
      </c>
      <c r="H20" s="49"/>
      <c r="I20" s="50">
        <v>47</v>
      </c>
      <c r="J20" s="51">
        <v>95</v>
      </c>
      <c r="K20" s="52">
        <f t="shared" si="0"/>
        <v>148.42105263157896</v>
      </c>
      <c r="L20" s="53"/>
      <c r="M20" s="54">
        <f t="shared" si="1"/>
        <v>228.5684210526316</v>
      </c>
      <c r="N20" s="55">
        <f t="shared" si="2"/>
        <v>228.5684210526316</v>
      </c>
      <c r="O20" s="56">
        <f t="shared" si="3"/>
        <v>296.8421052631579</v>
      </c>
      <c r="P20" s="42">
        <f t="shared" si="5"/>
        <v>7.308252631578949</v>
      </c>
      <c r="R20" s="43">
        <f t="shared" si="4"/>
        <v>404.25531914893617</v>
      </c>
      <c r="T20" s="43">
        <f t="shared" si="6"/>
        <v>2340.425531914894</v>
      </c>
      <c r="U20" s="43">
        <f t="shared" si="7"/>
        <v>260.0472813238771</v>
      </c>
      <c r="V20" s="82">
        <f t="shared" si="8"/>
        <v>1430.260047281324</v>
      </c>
    </row>
    <row r="21" spans="1:22" ht="14.25">
      <c r="A21" s="44">
        <v>14</v>
      </c>
      <c r="B21" s="45">
        <v>14</v>
      </c>
      <c r="C21" s="46">
        <v>22543</v>
      </c>
      <c r="D21" s="47" t="s">
        <v>105</v>
      </c>
      <c r="E21" s="48" t="s">
        <v>125</v>
      </c>
      <c r="F21" s="48" t="s">
        <v>126</v>
      </c>
      <c r="G21" s="48" t="s">
        <v>127</v>
      </c>
      <c r="H21" s="49" t="s">
        <v>104</v>
      </c>
      <c r="I21" s="50">
        <v>46</v>
      </c>
      <c r="J21" s="51">
        <v>89</v>
      </c>
      <c r="K21" s="52">
        <f t="shared" si="0"/>
        <v>155.0561797752809</v>
      </c>
      <c r="L21" s="53"/>
      <c r="M21" s="54">
        <f t="shared" si="1"/>
        <v>238.7865168539326</v>
      </c>
      <c r="N21" s="55">
        <f t="shared" si="2"/>
        <v>238.7865168539326</v>
      </c>
      <c r="O21" s="56">
        <f t="shared" si="3"/>
        <v>310.1123595505618</v>
      </c>
      <c r="P21" s="42">
        <f t="shared" si="5"/>
        <v>7.634966292134831</v>
      </c>
      <c r="R21" s="43">
        <f t="shared" si="4"/>
        <v>413.04347826086956</v>
      </c>
      <c r="T21" s="43">
        <f t="shared" si="6"/>
        <v>2391.304347826087</v>
      </c>
      <c r="U21" s="43">
        <f t="shared" si="7"/>
        <v>265.7004830917874</v>
      </c>
      <c r="V21" s="82">
        <f t="shared" si="8"/>
        <v>1461.352657004831</v>
      </c>
    </row>
    <row r="22" spans="1:22" ht="14.25">
      <c r="A22" s="44">
        <v>15</v>
      </c>
      <c r="B22" s="45">
        <v>15</v>
      </c>
      <c r="C22" s="46">
        <v>22555</v>
      </c>
      <c r="D22" s="47" t="s">
        <v>105</v>
      </c>
      <c r="E22" s="48" t="s">
        <v>128</v>
      </c>
      <c r="F22" s="48" t="s">
        <v>110</v>
      </c>
      <c r="G22" s="48" t="s">
        <v>110</v>
      </c>
      <c r="H22" s="49"/>
      <c r="I22" s="50">
        <v>60</v>
      </c>
      <c r="J22" s="51">
        <v>95</v>
      </c>
      <c r="K22" s="52">
        <f t="shared" si="0"/>
        <v>189.47368421052633</v>
      </c>
      <c r="L22" s="53"/>
      <c r="M22" s="54">
        <f t="shared" si="1"/>
        <v>291.7894736842106</v>
      </c>
      <c r="N22" s="55">
        <f t="shared" si="2"/>
        <v>291.7894736842106</v>
      </c>
      <c r="O22" s="56">
        <f t="shared" si="3"/>
        <v>378.94736842105266</v>
      </c>
      <c r="P22" s="42">
        <f t="shared" si="5"/>
        <v>9.329684210526317</v>
      </c>
      <c r="R22" s="43">
        <f t="shared" si="4"/>
        <v>316.6666666666667</v>
      </c>
      <c r="T22" s="43">
        <f t="shared" si="6"/>
        <v>1833.3333333333333</v>
      </c>
      <c r="U22" s="43">
        <f t="shared" si="7"/>
        <v>203.7037037037037</v>
      </c>
      <c r="V22" s="82">
        <f t="shared" si="8"/>
        <v>1120.3703703703702</v>
      </c>
    </row>
    <row r="23" spans="1:22" ht="14.25">
      <c r="A23" s="44">
        <v>16</v>
      </c>
      <c r="B23" s="45">
        <v>16</v>
      </c>
      <c r="C23" s="46">
        <v>23353</v>
      </c>
      <c r="D23" s="47" t="s">
        <v>105</v>
      </c>
      <c r="E23" s="48" t="s">
        <v>129</v>
      </c>
      <c r="F23" s="48" t="s">
        <v>130</v>
      </c>
      <c r="G23" s="48" t="s">
        <v>116</v>
      </c>
      <c r="H23" s="49"/>
      <c r="I23" s="50">
        <v>60.2</v>
      </c>
      <c r="J23" s="51">
        <v>95</v>
      </c>
      <c r="K23" s="52">
        <f t="shared" si="0"/>
        <v>190.10526315789474</v>
      </c>
      <c r="L23" s="53"/>
      <c r="M23" s="54">
        <f t="shared" si="1"/>
        <v>292.7621052631579</v>
      </c>
      <c r="N23" s="55">
        <f t="shared" si="2"/>
        <v>292.7621052631579</v>
      </c>
      <c r="O23" s="56">
        <f t="shared" si="3"/>
        <v>380.2105263157895</v>
      </c>
      <c r="P23" s="57">
        <f t="shared" si="5"/>
        <v>9.360783157894737</v>
      </c>
      <c r="R23" s="43">
        <f t="shared" si="4"/>
        <v>315.6146179401993</v>
      </c>
      <c r="T23" s="43">
        <f t="shared" si="6"/>
        <v>1827.2425249169435</v>
      </c>
      <c r="U23" s="43">
        <f t="shared" si="7"/>
        <v>203.02694721299372</v>
      </c>
      <c r="V23" s="82">
        <f t="shared" si="8"/>
        <v>1116.6482096714653</v>
      </c>
    </row>
    <row r="24" spans="1:22" ht="14.25">
      <c r="A24" s="44">
        <v>17</v>
      </c>
      <c r="B24" s="45">
        <v>17</v>
      </c>
      <c r="C24" s="46">
        <v>23356</v>
      </c>
      <c r="D24" s="47" t="s">
        <v>105</v>
      </c>
      <c r="E24" s="48" t="s">
        <v>131</v>
      </c>
      <c r="F24" s="48" t="s">
        <v>132</v>
      </c>
      <c r="G24" s="48" t="s">
        <v>132</v>
      </c>
      <c r="H24" s="49"/>
      <c r="I24" s="50">
        <v>56</v>
      </c>
      <c r="J24" s="51">
        <v>95</v>
      </c>
      <c r="K24" s="52">
        <f t="shared" si="0"/>
        <v>176.8421052631579</v>
      </c>
      <c r="L24" s="53"/>
      <c r="M24" s="54">
        <f t="shared" si="1"/>
        <v>272.33684210526314</v>
      </c>
      <c r="N24" s="55">
        <f t="shared" si="2"/>
        <v>272.33684210526314</v>
      </c>
      <c r="O24" s="56">
        <f t="shared" si="3"/>
        <v>353.6842105263158</v>
      </c>
      <c r="P24" s="57">
        <f t="shared" si="5"/>
        <v>8.707705263157896</v>
      </c>
      <c r="R24" s="43">
        <f t="shared" si="4"/>
        <v>339.2857142857143</v>
      </c>
      <c r="T24" s="43">
        <f t="shared" si="6"/>
        <v>1964.2857142857142</v>
      </c>
      <c r="U24" s="43">
        <f t="shared" si="7"/>
        <v>218.25396825396825</v>
      </c>
      <c r="V24" s="82">
        <f t="shared" si="8"/>
        <v>1200.3968253968253</v>
      </c>
    </row>
    <row r="25" spans="1:22" ht="14.25">
      <c r="A25" s="44">
        <v>18</v>
      </c>
      <c r="B25" s="45">
        <v>18</v>
      </c>
      <c r="C25" s="46">
        <v>23368</v>
      </c>
      <c r="D25" s="47" t="s">
        <v>105</v>
      </c>
      <c r="E25" s="48" t="s">
        <v>133</v>
      </c>
      <c r="F25" s="48" t="s">
        <v>115</v>
      </c>
      <c r="G25" s="48" t="s">
        <v>115</v>
      </c>
      <c r="H25" s="49"/>
      <c r="I25" s="50">
        <v>60</v>
      </c>
      <c r="J25" s="51">
        <v>97</v>
      </c>
      <c r="K25" s="52">
        <f t="shared" si="0"/>
        <v>185.56701030927834</v>
      </c>
      <c r="L25" s="53"/>
      <c r="M25" s="54">
        <f t="shared" si="1"/>
        <v>285.77319587628864</v>
      </c>
      <c r="N25" s="55">
        <f t="shared" si="2"/>
        <v>285.77319587628864</v>
      </c>
      <c r="O25" s="56">
        <f t="shared" si="3"/>
        <v>371.1340206185567</v>
      </c>
      <c r="P25" s="42">
        <f t="shared" si="5"/>
        <v>9.137319587628866</v>
      </c>
      <c r="R25" s="43">
        <f t="shared" si="4"/>
        <v>316.6666666666667</v>
      </c>
      <c r="T25" s="43">
        <f t="shared" si="6"/>
        <v>1833.3333333333333</v>
      </c>
      <c r="U25" s="43">
        <f t="shared" si="7"/>
        <v>203.7037037037037</v>
      </c>
      <c r="V25" s="82">
        <f t="shared" si="8"/>
        <v>1120.3703703703702</v>
      </c>
    </row>
    <row r="26" spans="1:22" ht="14.25">
      <c r="A26" s="44">
        <v>19</v>
      </c>
      <c r="B26" s="45">
        <v>19</v>
      </c>
      <c r="C26" s="46">
        <v>23378</v>
      </c>
      <c r="D26" s="47" t="s">
        <v>121</v>
      </c>
      <c r="E26" s="48" t="s">
        <v>134</v>
      </c>
      <c r="F26" s="48" t="s">
        <v>115</v>
      </c>
      <c r="G26" s="48" t="s">
        <v>127</v>
      </c>
      <c r="H26" s="49"/>
      <c r="I26" s="50">
        <v>45.4</v>
      </c>
      <c r="J26" s="51">
        <v>95</v>
      </c>
      <c r="K26" s="52">
        <f t="shared" si="0"/>
        <v>143.3684210526316</v>
      </c>
      <c r="L26" s="53"/>
      <c r="M26" s="54">
        <f t="shared" si="1"/>
        <v>220.78736842105266</v>
      </c>
      <c r="N26" s="55">
        <f t="shared" si="2"/>
        <v>220.78736842105266</v>
      </c>
      <c r="O26" s="56">
        <f t="shared" si="3"/>
        <v>286.7368421052632</v>
      </c>
      <c r="P26" s="42">
        <f t="shared" si="5"/>
        <v>7.059461052631579</v>
      </c>
      <c r="R26" s="43">
        <f t="shared" si="4"/>
        <v>418.5022026431718</v>
      </c>
      <c r="T26" s="43">
        <f t="shared" si="6"/>
        <v>2422.9074889867843</v>
      </c>
      <c r="U26" s="43">
        <f t="shared" si="7"/>
        <v>269.2119432207538</v>
      </c>
      <c r="V26" s="82">
        <f t="shared" si="8"/>
        <v>1480.665687714146</v>
      </c>
    </row>
    <row r="27" spans="1:22" ht="14.25">
      <c r="A27" s="44">
        <v>20</v>
      </c>
      <c r="B27" s="45">
        <v>20</v>
      </c>
      <c r="C27" s="46">
        <v>23382</v>
      </c>
      <c r="D27" s="58" t="s">
        <v>105</v>
      </c>
      <c r="E27" s="59" t="s">
        <v>135</v>
      </c>
      <c r="F27" s="48" t="s">
        <v>110</v>
      </c>
      <c r="G27" s="48" t="s">
        <v>110</v>
      </c>
      <c r="H27" s="49"/>
      <c r="I27" s="50">
        <v>53</v>
      </c>
      <c r="J27" s="51">
        <v>95</v>
      </c>
      <c r="K27" s="52">
        <f t="shared" si="0"/>
        <v>167.3684210526316</v>
      </c>
      <c r="L27" s="53"/>
      <c r="M27" s="54">
        <f t="shared" si="1"/>
        <v>257.74736842105267</v>
      </c>
      <c r="N27" s="55">
        <f t="shared" si="2"/>
        <v>257.74736842105267</v>
      </c>
      <c r="O27" s="56">
        <f t="shared" si="3"/>
        <v>334.7368421052632</v>
      </c>
      <c r="P27" s="42">
        <f t="shared" si="5"/>
        <v>8.241221052631579</v>
      </c>
      <c r="R27" s="43">
        <f t="shared" si="4"/>
        <v>358.49056603773585</v>
      </c>
      <c r="T27" s="43">
        <f t="shared" si="6"/>
        <v>2075.4716981132074</v>
      </c>
      <c r="U27" s="43">
        <f t="shared" si="7"/>
        <v>230.60796645702305</v>
      </c>
      <c r="V27" s="82">
        <f t="shared" si="8"/>
        <v>1268.3438155136266</v>
      </c>
    </row>
    <row r="28" spans="1:22" ht="14.25">
      <c r="A28" s="44">
        <v>21</v>
      </c>
      <c r="B28" s="45">
        <v>21</v>
      </c>
      <c r="C28" s="46">
        <v>23385</v>
      </c>
      <c r="D28" s="47" t="s">
        <v>105</v>
      </c>
      <c r="E28" s="48" t="s">
        <v>136</v>
      </c>
      <c r="F28" s="48" t="s">
        <v>110</v>
      </c>
      <c r="G28" s="48" t="s">
        <v>110</v>
      </c>
      <c r="H28" s="49"/>
      <c r="I28" s="50">
        <v>54</v>
      </c>
      <c r="J28" s="51">
        <v>95</v>
      </c>
      <c r="K28" s="52">
        <f t="shared" si="0"/>
        <v>170.52631578947367</v>
      </c>
      <c r="L28" s="53"/>
      <c r="M28" s="54">
        <f t="shared" si="1"/>
        <v>262.61052631578946</v>
      </c>
      <c r="N28" s="55">
        <f t="shared" si="2"/>
        <v>262.61052631578946</v>
      </c>
      <c r="O28" s="56">
        <f t="shared" si="3"/>
        <v>341.05263157894734</v>
      </c>
      <c r="P28" s="42">
        <f t="shared" si="5"/>
        <v>8.396715789473683</v>
      </c>
      <c r="R28" s="43">
        <f t="shared" si="4"/>
        <v>351.85185185185185</v>
      </c>
      <c r="T28" s="43">
        <f t="shared" si="6"/>
        <v>2037.0370370370372</v>
      </c>
      <c r="U28" s="43">
        <f t="shared" si="7"/>
        <v>226.3374485596708</v>
      </c>
      <c r="V28" s="82">
        <f t="shared" si="8"/>
        <v>1244.8559670781892</v>
      </c>
    </row>
    <row r="29" spans="1:22" ht="14.25">
      <c r="A29" s="44">
        <v>22</v>
      </c>
      <c r="B29" s="45">
        <v>22</v>
      </c>
      <c r="C29" s="46">
        <v>23389</v>
      </c>
      <c r="D29" s="47" t="s">
        <v>105</v>
      </c>
      <c r="E29" s="48" t="s">
        <v>137</v>
      </c>
      <c r="F29" s="48" t="s">
        <v>110</v>
      </c>
      <c r="G29" s="48" t="s">
        <v>138</v>
      </c>
      <c r="H29" s="49"/>
      <c r="I29" s="50">
        <v>61</v>
      </c>
      <c r="J29" s="51">
        <v>95</v>
      </c>
      <c r="K29" s="52">
        <f t="shared" si="0"/>
        <v>192.6315789473684</v>
      </c>
      <c r="L29" s="53"/>
      <c r="M29" s="54">
        <f t="shared" si="1"/>
        <v>296.65263157894736</v>
      </c>
      <c r="N29" s="55">
        <f t="shared" si="2"/>
        <v>296.65263157894736</v>
      </c>
      <c r="O29" s="56">
        <f t="shared" si="3"/>
        <v>385.2631578947368</v>
      </c>
      <c r="P29" s="42">
        <f t="shared" si="5"/>
        <v>9.48517894736842</v>
      </c>
      <c r="R29" s="43">
        <f t="shared" si="4"/>
        <v>311.4754098360656</v>
      </c>
      <c r="T29" s="43">
        <f t="shared" si="6"/>
        <v>1803.2786885245903</v>
      </c>
      <c r="U29" s="43">
        <f t="shared" si="7"/>
        <v>200.36429872495447</v>
      </c>
      <c r="V29" s="82">
        <f t="shared" si="8"/>
        <v>1102.0036429872496</v>
      </c>
    </row>
    <row r="30" spans="1:22" ht="14.25">
      <c r="A30" s="44">
        <v>23</v>
      </c>
      <c r="B30" s="45">
        <v>23</v>
      </c>
      <c r="C30" s="46">
        <v>23396</v>
      </c>
      <c r="D30" s="47" t="s">
        <v>105</v>
      </c>
      <c r="E30" s="48" t="s">
        <v>139</v>
      </c>
      <c r="F30" s="48" t="s">
        <v>115</v>
      </c>
      <c r="G30" s="48" t="s">
        <v>140</v>
      </c>
      <c r="H30" s="49"/>
      <c r="I30" s="50">
        <v>54</v>
      </c>
      <c r="J30" s="51">
        <v>94</v>
      </c>
      <c r="K30" s="52">
        <f t="shared" si="0"/>
        <v>172.3404255319149</v>
      </c>
      <c r="L30" s="53"/>
      <c r="M30" s="54">
        <f t="shared" si="1"/>
        <v>265.40425531914894</v>
      </c>
      <c r="N30" s="55">
        <f t="shared" si="2"/>
        <v>265.40425531914894</v>
      </c>
      <c r="O30" s="56">
        <f t="shared" si="3"/>
        <v>344.6808510638298</v>
      </c>
      <c r="P30" s="42">
        <f t="shared" si="5"/>
        <v>8.48604255319149</v>
      </c>
      <c r="R30" s="43">
        <f t="shared" si="4"/>
        <v>351.85185185185185</v>
      </c>
      <c r="T30" s="43">
        <f t="shared" si="6"/>
        <v>2037.0370370370372</v>
      </c>
      <c r="U30" s="43">
        <f t="shared" si="7"/>
        <v>226.3374485596708</v>
      </c>
      <c r="V30" s="82">
        <f t="shared" si="8"/>
        <v>1244.8559670781892</v>
      </c>
    </row>
    <row r="31" spans="1:22" ht="14.25">
      <c r="A31" s="44">
        <v>24</v>
      </c>
      <c r="B31" s="45">
        <v>24</v>
      </c>
      <c r="C31" s="46">
        <v>23416</v>
      </c>
      <c r="D31" s="47" t="s">
        <v>121</v>
      </c>
      <c r="E31" s="48" t="s">
        <v>141</v>
      </c>
      <c r="F31" s="48" t="s">
        <v>142</v>
      </c>
      <c r="G31" s="48" t="s">
        <v>143</v>
      </c>
      <c r="H31" s="49"/>
      <c r="I31" s="50">
        <v>48</v>
      </c>
      <c r="J31" s="51">
        <v>97</v>
      </c>
      <c r="K31" s="52">
        <f t="shared" si="0"/>
        <v>148.4536082474227</v>
      </c>
      <c r="L31" s="53"/>
      <c r="M31" s="54">
        <f t="shared" si="1"/>
        <v>228.61855670103094</v>
      </c>
      <c r="N31" s="55">
        <f t="shared" si="2"/>
        <v>228.61855670103094</v>
      </c>
      <c r="O31" s="56">
        <f t="shared" si="3"/>
        <v>296.9072164948454</v>
      </c>
      <c r="P31" s="42">
        <f t="shared" si="5"/>
        <v>7.309855670103094</v>
      </c>
      <c r="R31" s="43">
        <f t="shared" si="4"/>
        <v>395.8333333333333</v>
      </c>
      <c r="T31" s="43">
        <f t="shared" si="6"/>
        <v>2291.6666666666665</v>
      </c>
      <c r="U31" s="43">
        <f t="shared" si="7"/>
        <v>254.62962962962962</v>
      </c>
      <c r="V31" s="82">
        <f t="shared" si="8"/>
        <v>1400.4629629629628</v>
      </c>
    </row>
    <row r="32" spans="1:22" ht="14.25">
      <c r="A32" s="44">
        <v>25</v>
      </c>
      <c r="B32" s="45">
        <v>25</v>
      </c>
      <c r="C32" s="46">
        <v>23419</v>
      </c>
      <c r="D32" s="47" t="s">
        <v>121</v>
      </c>
      <c r="E32" s="48" t="s">
        <v>144</v>
      </c>
      <c r="F32" s="48" t="s">
        <v>142</v>
      </c>
      <c r="G32" s="48" t="s">
        <v>127</v>
      </c>
      <c r="H32" s="49"/>
      <c r="I32" s="50">
        <v>46</v>
      </c>
      <c r="J32" s="51">
        <v>98</v>
      </c>
      <c r="K32" s="52">
        <f t="shared" si="0"/>
        <v>140.81632653061226</v>
      </c>
      <c r="L32" s="53"/>
      <c r="M32" s="54">
        <f t="shared" si="1"/>
        <v>216.8571428571429</v>
      </c>
      <c r="N32" s="55">
        <f t="shared" si="2"/>
        <v>216.8571428571429</v>
      </c>
      <c r="O32" s="56">
        <f t="shared" si="3"/>
        <v>281.6326530612245</v>
      </c>
      <c r="P32" s="42">
        <f t="shared" si="5"/>
        <v>6.933795918367348</v>
      </c>
      <c r="R32" s="43">
        <f t="shared" si="4"/>
        <v>413.04347826086956</v>
      </c>
      <c r="T32" s="43">
        <f t="shared" si="6"/>
        <v>2391.304347826087</v>
      </c>
      <c r="U32" s="43">
        <f t="shared" si="7"/>
        <v>265.7004830917874</v>
      </c>
      <c r="V32" s="82">
        <f t="shared" si="8"/>
        <v>1461.352657004831</v>
      </c>
    </row>
    <row r="33" spans="1:22" ht="14.25">
      <c r="A33" s="44">
        <v>26</v>
      </c>
      <c r="B33" s="45">
        <v>26</v>
      </c>
      <c r="C33" s="46">
        <v>23421</v>
      </c>
      <c r="D33" s="47" t="s">
        <v>121</v>
      </c>
      <c r="E33" s="48" t="s">
        <v>145</v>
      </c>
      <c r="F33" s="48" t="s">
        <v>110</v>
      </c>
      <c r="G33" s="48" t="s">
        <v>146</v>
      </c>
      <c r="H33" s="49"/>
      <c r="I33" s="50">
        <v>52</v>
      </c>
      <c r="J33" s="51">
        <v>95</v>
      </c>
      <c r="K33" s="52">
        <f t="shared" si="0"/>
        <v>164.21052631578948</v>
      </c>
      <c r="L33" s="53"/>
      <c r="M33" s="54">
        <f t="shared" si="1"/>
        <v>252.8842105263158</v>
      </c>
      <c r="N33" s="55">
        <f t="shared" si="2"/>
        <v>252.8842105263158</v>
      </c>
      <c r="O33" s="56">
        <f t="shared" si="3"/>
        <v>328.42105263157896</v>
      </c>
      <c r="P33" s="42">
        <f t="shared" si="5"/>
        <v>8.085726315789474</v>
      </c>
      <c r="R33" s="43">
        <f t="shared" si="4"/>
        <v>365.38461538461536</v>
      </c>
      <c r="T33" s="43">
        <f t="shared" si="6"/>
        <v>2115.3846153846152</v>
      </c>
      <c r="U33" s="43">
        <f t="shared" si="7"/>
        <v>235.04273504273502</v>
      </c>
      <c r="V33" s="82">
        <f t="shared" si="8"/>
        <v>1292.7350427350427</v>
      </c>
    </row>
    <row r="34" spans="1:22" ht="15">
      <c r="A34" s="44">
        <v>27</v>
      </c>
      <c r="B34" s="45">
        <v>27</v>
      </c>
      <c r="C34" s="46">
        <v>24022</v>
      </c>
      <c r="D34" s="47" t="s">
        <v>105</v>
      </c>
      <c r="E34" s="48" t="s">
        <v>147</v>
      </c>
      <c r="F34" s="48" t="s">
        <v>107</v>
      </c>
      <c r="G34" s="48" t="s">
        <v>148</v>
      </c>
      <c r="H34" s="49"/>
      <c r="I34" s="60">
        <v>47.4</v>
      </c>
      <c r="J34" s="60">
        <v>94</v>
      </c>
      <c r="K34" s="52">
        <f t="shared" si="0"/>
        <v>151.27659574468086</v>
      </c>
      <c r="L34" s="61"/>
      <c r="M34" s="54">
        <f t="shared" si="1"/>
        <v>232.96595744680855</v>
      </c>
      <c r="N34" s="55">
        <f t="shared" si="2"/>
        <v>232.96595744680855</v>
      </c>
      <c r="O34" s="56">
        <f t="shared" si="3"/>
        <v>302.5531914893617</v>
      </c>
      <c r="P34" s="42">
        <f t="shared" si="5"/>
        <v>7.448859574468086</v>
      </c>
      <c r="R34" s="43">
        <f t="shared" si="4"/>
        <v>400.8438818565401</v>
      </c>
      <c r="T34" s="43">
        <f t="shared" si="6"/>
        <v>2320.675105485232</v>
      </c>
      <c r="U34" s="43">
        <f t="shared" si="7"/>
        <v>257.85278949835913</v>
      </c>
      <c r="V34" s="82">
        <f t="shared" si="8"/>
        <v>1418.190342240975</v>
      </c>
    </row>
    <row r="35" spans="1:22" ht="15">
      <c r="A35" s="44">
        <v>28</v>
      </c>
      <c r="B35" s="45">
        <v>28</v>
      </c>
      <c r="C35" s="46">
        <v>24034</v>
      </c>
      <c r="D35" s="47" t="s">
        <v>121</v>
      </c>
      <c r="E35" s="48" t="s">
        <v>149</v>
      </c>
      <c r="F35" s="48" t="s">
        <v>126</v>
      </c>
      <c r="G35" s="48" t="s">
        <v>140</v>
      </c>
      <c r="H35" s="49"/>
      <c r="I35" s="60">
        <v>55</v>
      </c>
      <c r="J35" s="60">
        <v>94</v>
      </c>
      <c r="K35" s="52">
        <f t="shared" si="0"/>
        <v>175.53191489361703</v>
      </c>
      <c r="L35" s="61"/>
      <c r="M35" s="54">
        <f t="shared" si="1"/>
        <v>270.3191489361702</v>
      </c>
      <c r="N35" s="55">
        <f t="shared" si="2"/>
        <v>270.3191489361702</v>
      </c>
      <c r="O35" s="56">
        <f t="shared" si="3"/>
        <v>351.06382978723406</v>
      </c>
      <c r="P35" s="42">
        <f t="shared" si="5"/>
        <v>8.643191489361703</v>
      </c>
      <c r="R35" s="43">
        <f t="shared" si="4"/>
        <v>345.45454545454544</v>
      </c>
      <c r="T35" s="43">
        <f t="shared" si="6"/>
        <v>2000</v>
      </c>
      <c r="U35" s="43">
        <f t="shared" si="7"/>
        <v>222.22222222222223</v>
      </c>
      <c r="V35" s="82">
        <f t="shared" si="8"/>
        <v>1222.2222222222222</v>
      </c>
    </row>
    <row r="36" spans="1:22" ht="15">
      <c r="A36" s="44">
        <v>29</v>
      </c>
      <c r="B36" s="45">
        <v>29</v>
      </c>
      <c r="C36" s="46">
        <v>24038</v>
      </c>
      <c r="D36" s="47" t="s">
        <v>105</v>
      </c>
      <c r="E36" s="48" t="s">
        <v>150</v>
      </c>
      <c r="F36" s="48" t="s">
        <v>110</v>
      </c>
      <c r="G36" s="48" t="s">
        <v>110</v>
      </c>
      <c r="H36" s="49"/>
      <c r="I36" s="60">
        <v>52</v>
      </c>
      <c r="J36" s="60">
        <v>95</v>
      </c>
      <c r="K36" s="52">
        <f t="shared" si="0"/>
        <v>164.21052631578948</v>
      </c>
      <c r="L36" s="61"/>
      <c r="M36" s="54">
        <f t="shared" si="1"/>
        <v>252.8842105263158</v>
      </c>
      <c r="N36" s="55">
        <f t="shared" si="2"/>
        <v>252.8842105263158</v>
      </c>
      <c r="O36" s="56">
        <f t="shared" si="3"/>
        <v>328.42105263157896</v>
      </c>
      <c r="P36" s="42">
        <f t="shared" si="5"/>
        <v>8.085726315789474</v>
      </c>
      <c r="R36" s="43">
        <f t="shared" si="4"/>
        <v>365.38461538461536</v>
      </c>
      <c r="T36" s="43">
        <f t="shared" si="6"/>
        <v>2115.3846153846152</v>
      </c>
      <c r="U36" s="43">
        <f t="shared" si="7"/>
        <v>235.04273504273502</v>
      </c>
      <c r="V36" s="82">
        <f t="shared" si="8"/>
        <v>1292.7350427350427</v>
      </c>
    </row>
    <row r="37" spans="1:22" ht="15">
      <c r="A37" s="44">
        <v>30</v>
      </c>
      <c r="B37" s="45">
        <v>30</v>
      </c>
      <c r="C37" s="46">
        <v>24040</v>
      </c>
      <c r="D37" s="47" t="s">
        <v>105</v>
      </c>
      <c r="E37" s="48" t="s">
        <v>151</v>
      </c>
      <c r="F37" s="48" t="s">
        <v>110</v>
      </c>
      <c r="G37" s="48" t="s">
        <v>110</v>
      </c>
      <c r="H37" s="49"/>
      <c r="I37" s="60">
        <v>57</v>
      </c>
      <c r="J37" s="60">
        <v>95</v>
      </c>
      <c r="K37" s="52">
        <f t="shared" si="0"/>
        <v>180</v>
      </c>
      <c r="L37" s="61"/>
      <c r="M37" s="54">
        <f t="shared" si="1"/>
        <v>277.2</v>
      </c>
      <c r="N37" s="55">
        <f t="shared" si="2"/>
        <v>277.2</v>
      </c>
      <c r="O37" s="56">
        <f t="shared" si="3"/>
        <v>360</v>
      </c>
      <c r="P37" s="42">
        <f t="shared" si="5"/>
        <v>8.8632</v>
      </c>
      <c r="R37" s="43">
        <f t="shared" si="4"/>
        <v>333.3333333333333</v>
      </c>
      <c r="T37" s="43">
        <f t="shared" si="6"/>
        <v>1929.8245614035088</v>
      </c>
      <c r="U37" s="43">
        <f t="shared" si="7"/>
        <v>214.42495126705654</v>
      </c>
      <c r="V37" s="82">
        <f t="shared" si="8"/>
        <v>1179.337231968811</v>
      </c>
    </row>
    <row r="38" spans="1:22" ht="15">
      <c r="A38" s="44">
        <v>31</v>
      </c>
      <c r="B38" s="45">
        <v>31</v>
      </c>
      <c r="C38" s="46">
        <v>24043</v>
      </c>
      <c r="D38" s="47" t="s">
        <v>105</v>
      </c>
      <c r="E38" s="48" t="s">
        <v>152</v>
      </c>
      <c r="F38" s="48" t="s">
        <v>110</v>
      </c>
      <c r="G38" s="48" t="s">
        <v>110</v>
      </c>
      <c r="H38" s="49"/>
      <c r="I38" s="60">
        <v>57</v>
      </c>
      <c r="J38" s="60">
        <v>95</v>
      </c>
      <c r="K38" s="52">
        <f t="shared" si="0"/>
        <v>180</v>
      </c>
      <c r="L38" s="61"/>
      <c r="M38" s="54">
        <f t="shared" si="1"/>
        <v>277.2</v>
      </c>
      <c r="N38" s="55">
        <f t="shared" si="2"/>
        <v>277.2</v>
      </c>
      <c r="O38" s="56">
        <f t="shared" si="3"/>
        <v>360</v>
      </c>
      <c r="P38" s="42">
        <f t="shared" si="5"/>
        <v>8.8632</v>
      </c>
      <c r="R38" s="43">
        <f t="shared" si="4"/>
        <v>333.3333333333333</v>
      </c>
      <c r="T38" s="43">
        <f t="shared" si="6"/>
        <v>1929.8245614035088</v>
      </c>
      <c r="U38" s="43">
        <f t="shared" si="7"/>
        <v>214.42495126705654</v>
      </c>
      <c r="V38" s="82">
        <f t="shared" si="8"/>
        <v>1179.337231968811</v>
      </c>
    </row>
    <row r="39" spans="1:22" ht="15">
      <c r="A39" s="44">
        <v>32</v>
      </c>
      <c r="B39" s="45">
        <v>32</v>
      </c>
      <c r="C39" s="46">
        <v>24045</v>
      </c>
      <c r="D39" s="47" t="s">
        <v>105</v>
      </c>
      <c r="E39" s="48" t="s">
        <v>153</v>
      </c>
      <c r="F39" s="48" t="s">
        <v>110</v>
      </c>
      <c r="G39" s="48" t="s">
        <v>146</v>
      </c>
      <c r="H39" s="49"/>
      <c r="I39" s="60">
        <v>58</v>
      </c>
      <c r="J39" s="60">
        <v>95</v>
      </c>
      <c r="K39" s="52">
        <f t="shared" si="0"/>
        <v>183.1578947368421</v>
      </c>
      <c r="L39" s="61"/>
      <c r="M39" s="54">
        <f t="shared" si="1"/>
        <v>282.06315789473683</v>
      </c>
      <c r="N39" s="55">
        <f t="shared" si="2"/>
        <v>282.06315789473683</v>
      </c>
      <c r="O39" s="56">
        <f t="shared" si="3"/>
        <v>366.3157894736842</v>
      </c>
      <c r="P39" s="42">
        <f t="shared" si="5"/>
        <v>9.018694736842106</v>
      </c>
      <c r="R39" s="43">
        <f t="shared" si="4"/>
        <v>327.58620689655174</v>
      </c>
      <c r="T39" s="43">
        <f t="shared" si="6"/>
        <v>1896.5517241379312</v>
      </c>
      <c r="U39" s="43">
        <f t="shared" si="7"/>
        <v>210.72796934865903</v>
      </c>
      <c r="V39" s="82">
        <f t="shared" si="8"/>
        <v>1159.0038314176247</v>
      </c>
    </row>
    <row r="40" spans="1:22" ht="15">
      <c r="A40" s="44">
        <v>33</v>
      </c>
      <c r="B40" s="45">
        <v>33</v>
      </c>
      <c r="C40" s="46">
        <v>24061</v>
      </c>
      <c r="D40" s="47" t="s">
        <v>105</v>
      </c>
      <c r="E40" s="48" t="s">
        <v>154</v>
      </c>
      <c r="F40" s="48" t="s">
        <v>132</v>
      </c>
      <c r="G40" s="48" t="s">
        <v>132</v>
      </c>
      <c r="H40" s="49"/>
      <c r="I40" s="60">
        <v>55</v>
      </c>
      <c r="J40" s="60">
        <v>95</v>
      </c>
      <c r="K40" s="52">
        <f t="shared" si="0"/>
        <v>173.68421052631578</v>
      </c>
      <c r="L40" s="61"/>
      <c r="M40" s="54">
        <f t="shared" si="1"/>
        <v>267.4736842105263</v>
      </c>
      <c r="N40" s="55">
        <f t="shared" si="2"/>
        <v>267.4736842105263</v>
      </c>
      <c r="O40" s="56">
        <f t="shared" si="3"/>
        <v>347.36842105263156</v>
      </c>
      <c r="P40" s="42">
        <f t="shared" si="5"/>
        <v>8.55221052631579</v>
      </c>
      <c r="R40" s="43">
        <f t="shared" si="4"/>
        <v>345.45454545454544</v>
      </c>
      <c r="T40" s="43">
        <f t="shared" si="6"/>
        <v>2000</v>
      </c>
      <c r="U40" s="43">
        <f t="shared" si="7"/>
        <v>222.22222222222223</v>
      </c>
      <c r="V40" s="82">
        <f t="shared" si="8"/>
        <v>1222.2222222222222</v>
      </c>
    </row>
    <row r="41" spans="1:22" ht="14.25">
      <c r="A41" s="44">
        <v>34</v>
      </c>
      <c r="B41" s="45">
        <v>34</v>
      </c>
      <c r="C41" s="46">
        <v>24062</v>
      </c>
      <c r="D41" s="47" t="s">
        <v>105</v>
      </c>
      <c r="E41" s="48" t="s">
        <v>155</v>
      </c>
      <c r="F41" s="48" t="s">
        <v>132</v>
      </c>
      <c r="G41" s="48" t="s">
        <v>132</v>
      </c>
      <c r="H41" s="49"/>
      <c r="I41" s="50">
        <v>58</v>
      </c>
      <c r="J41" s="51">
        <v>95</v>
      </c>
      <c r="K41" s="52">
        <f aca="true" t="shared" si="9" ref="K41:K72">I41*$D$3/J41</f>
        <v>183.1578947368421</v>
      </c>
      <c r="L41" s="53"/>
      <c r="M41" s="54">
        <f aca="true" t="shared" si="10" ref="M41:M72">K41*1.54</f>
        <v>282.06315789473683</v>
      </c>
      <c r="N41" s="55">
        <f aca="true" t="shared" si="11" ref="N41:N72">K41*1.54</f>
        <v>282.06315789473683</v>
      </c>
      <c r="O41" s="56">
        <f aca="true" t="shared" si="12" ref="O41:O72">K41*2</f>
        <v>366.3157894736842</v>
      </c>
      <c r="P41" s="42">
        <f t="shared" si="5"/>
        <v>9.018694736842106</v>
      </c>
      <c r="R41" s="43">
        <f aca="true" t="shared" si="13" ref="R41:R72">200*95/I41</f>
        <v>327.58620689655174</v>
      </c>
      <c r="T41" s="43">
        <f t="shared" si="6"/>
        <v>1896.5517241379312</v>
      </c>
      <c r="U41" s="43">
        <f t="shared" si="7"/>
        <v>210.72796934865903</v>
      </c>
      <c r="V41" s="82">
        <f t="shared" si="8"/>
        <v>1159.0038314176247</v>
      </c>
    </row>
    <row r="42" spans="1:22" ht="14.25">
      <c r="A42" s="44">
        <v>35</v>
      </c>
      <c r="B42" s="45">
        <v>35</v>
      </c>
      <c r="C42" s="46">
        <v>24063</v>
      </c>
      <c r="D42" s="47" t="s">
        <v>105</v>
      </c>
      <c r="E42" s="48" t="s">
        <v>156</v>
      </c>
      <c r="F42" s="48" t="s">
        <v>132</v>
      </c>
      <c r="G42" s="48" t="s">
        <v>132</v>
      </c>
      <c r="H42" s="49"/>
      <c r="I42" s="50">
        <v>56</v>
      </c>
      <c r="J42" s="51">
        <v>95</v>
      </c>
      <c r="K42" s="52">
        <f t="shared" si="9"/>
        <v>176.8421052631579</v>
      </c>
      <c r="L42" s="53"/>
      <c r="M42" s="54">
        <f t="shared" si="10"/>
        <v>272.33684210526314</v>
      </c>
      <c r="N42" s="55">
        <f t="shared" si="11"/>
        <v>272.33684210526314</v>
      </c>
      <c r="O42" s="56">
        <f t="shared" si="12"/>
        <v>353.6842105263158</v>
      </c>
      <c r="P42" s="42">
        <f aca="true" t="shared" si="14" ref="P42:P73">L42*$L$2+(M42*$M$2+N42*$N$2+O42*$O$2)/1000</f>
        <v>8.707705263157896</v>
      </c>
      <c r="R42" s="43">
        <f t="shared" si="13"/>
        <v>339.2857142857143</v>
      </c>
      <c r="T42" s="43">
        <f t="shared" si="6"/>
        <v>1964.2857142857142</v>
      </c>
      <c r="U42" s="43">
        <f t="shared" si="7"/>
        <v>218.25396825396825</v>
      </c>
      <c r="V42" s="82">
        <f t="shared" si="8"/>
        <v>1200.3968253968253</v>
      </c>
    </row>
    <row r="43" spans="1:22" ht="15">
      <c r="A43" s="44">
        <v>36</v>
      </c>
      <c r="B43" s="45">
        <v>36</v>
      </c>
      <c r="C43" s="46">
        <v>24086</v>
      </c>
      <c r="D43" s="58" t="s">
        <v>121</v>
      </c>
      <c r="E43" s="48" t="s">
        <v>157</v>
      </c>
      <c r="F43" s="48" t="s">
        <v>115</v>
      </c>
      <c r="G43" s="48" t="s">
        <v>158</v>
      </c>
      <c r="H43" s="49"/>
      <c r="I43" s="60">
        <v>51</v>
      </c>
      <c r="J43" s="60">
        <v>95</v>
      </c>
      <c r="K43" s="52">
        <f t="shared" si="9"/>
        <v>161.05263157894737</v>
      </c>
      <c r="L43" s="61"/>
      <c r="M43" s="54">
        <f t="shared" si="10"/>
        <v>248.02105263157895</v>
      </c>
      <c r="N43" s="55">
        <f t="shared" si="11"/>
        <v>248.02105263157895</v>
      </c>
      <c r="O43" s="56">
        <f t="shared" si="12"/>
        <v>322.10526315789474</v>
      </c>
      <c r="P43" s="42">
        <f t="shared" si="14"/>
        <v>7.930231578947368</v>
      </c>
      <c r="R43" s="43">
        <f t="shared" si="13"/>
        <v>372.54901960784315</v>
      </c>
      <c r="T43" s="43">
        <f t="shared" si="6"/>
        <v>2156.862745098039</v>
      </c>
      <c r="U43" s="43">
        <f t="shared" si="7"/>
        <v>239.65141612200432</v>
      </c>
      <c r="V43" s="82">
        <f t="shared" si="8"/>
        <v>1318.0827886710238</v>
      </c>
    </row>
    <row r="44" spans="1:22" ht="14.25">
      <c r="A44" s="44">
        <v>37</v>
      </c>
      <c r="B44" s="45">
        <v>37</v>
      </c>
      <c r="C44" s="46">
        <v>24215</v>
      </c>
      <c r="D44" s="47" t="s">
        <v>121</v>
      </c>
      <c r="E44" s="48" t="s">
        <v>159</v>
      </c>
      <c r="F44" s="48" t="s">
        <v>126</v>
      </c>
      <c r="G44" s="48" t="s">
        <v>146</v>
      </c>
      <c r="H44" s="49"/>
      <c r="I44" s="50">
        <v>56.4</v>
      </c>
      <c r="J44" s="51">
        <v>97</v>
      </c>
      <c r="K44" s="52">
        <f t="shared" si="9"/>
        <v>174.43298969072166</v>
      </c>
      <c r="L44" s="53"/>
      <c r="M44" s="54">
        <f t="shared" si="10"/>
        <v>268.62680412371134</v>
      </c>
      <c r="N44" s="55">
        <f t="shared" si="11"/>
        <v>268.62680412371134</v>
      </c>
      <c r="O44" s="56">
        <f t="shared" si="12"/>
        <v>348.8659793814433</v>
      </c>
      <c r="P44" s="42">
        <f t="shared" si="14"/>
        <v>8.589080412371136</v>
      </c>
      <c r="R44" s="43">
        <f t="shared" si="13"/>
        <v>336.87943262411346</v>
      </c>
      <c r="T44" s="43">
        <f t="shared" si="6"/>
        <v>1950.3546099290782</v>
      </c>
      <c r="U44" s="43">
        <f t="shared" si="7"/>
        <v>216.70606776989757</v>
      </c>
      <c r="V44" s="82">
        <f t="shared" si="8"/>
        <v>1191.8833727344368</v>
      </c>
    </row>
    <row r="45" spans="1:22" s="34" customFormat="1" ht="15">
      <c r="A45" s="44">
        <v>38</v>
      </c>
      <c r="B45" s="45">
        <v>38</v>
      </c>
      <c r="C45" s="62">
        <v>24755</v>
      </c>
      <c r="D45" s="63">
        <v>2</v>
      </c>
      <c r="E45" s="64" t="s">
        <v>160</v>
      </c>
      <c r="F45" s="64" t="s">
        <v>132</v>
      </c>
      <c r="G45" s="64" t="s">
        <v>132</v>
      </c>
      <c r="H45" s="65"/>
      <c r="I45" s="37">
        <v>59</v>
      </c>
      <c r="J45" s="38">
        <v>95</v>
      </c>
      <c r="K45" s="39">
        <f t="shared" si="9"/>
        <v>186.31578947368422</v>
      </c>
      <c r="L45" s="40">
        <v>2</v>
      </c>
      <c r="M45" s="32">
        <f t="shared" si="10"/>
        <v>286.9263157894737</v>
      </c>
      <c r="N45" s="33">
        <f t="shared" si="11"/>
        <v>286.9263157894737</v>
      </c>
      <c r="O45" s="41">
        <f t="shared" si="12"/>
        <v>372.63157894736844</v>
      </c>
      <c r="P45" s="57">
        <f t="shared" si="14"/>
        <v>17.174189473684212</v>
      </c>
      <c r="R45" s="43">
        <f t="shared" si="13"/>
        <v>322.03389830508473</v>
      </c>
      <c r="T45" s="43">
        <f t="shared" si="6"/>
        <v>1864.4067796610168</v>
      </c>
      <c r="U45" s="43">
        <f t="shared" si="7"/>
        <v>207.15630885122408</v>
      </c>
      <c r="V45" s="82">
        <f t="shared" si="8"/>
        <v>1139.3596986817324</v>
      </c>
    </row>
    <row r="46" spans="1:22" s="34" customFormat="1" ht="15">
      <c r="A46" s="44">
        <v>39</v>
      </c>
      <c r="B46" s="45">
        <v>39</v>
      </c>
      <c r="C46" s="62">
        <v>24757</v>
      </c>
      <c r="D46" s="63">
        <v>2</v>
      </c>
      <c r="E46" s="64" t="s">
        <v>161</v>
      </c>
      <c r="F46" s="64" t="s">
        <v>132</v>
      </c>
      <c r="G46" s="64" t="s">
        <v>132</v>
      </c>
      <c r="H46" s="65"/>
      <c r="I46" s="38">
        <v>56</v>
      </c>
      <c r="J46" s="38">
        <v>95</v>
      </c>
      <c r="K46" s="39">
        <f t="shared" si="9"/>
        <v>176.8421052631579</v>
      </c>
      <c r="L46" s="40">
        <v>2</v>
      </c>
      <c r="M46" s="32">
        <f t="shared" si="10"/>
        <v>272.33684210526314</v>
      </c>
      <c r="N46" s="33">
        <f t="shared" si="11"/>
        <v>272.33684210526314</v>
      </c>
      <c r="O46" s="41">
        <f t="shared" si="12"/>
        <v>353.6842105263158</v>
      </c>
      <c r="P46" s="57">
        <f t="shared" si="14"/>
        <v>16.707705263157898</v>
      </c>
      <c r="R46" s="43">
        <f t="shared" si="13"/>
        <v>339.2857142857143</v>
      </c>
      <c r="T46" s="43">
        <f t="shared" si="6"/>
        <v>1964.2857142857142</v>
      </c>
      <c r="U46" s="43">
        <f t="shared" si="7"/>
        <v>218.25396825396825</v>
      </c>
      <c r="V46" s="82">
        <f t="shared" si="8"/>
        <v>1200.3968253968253</v>
      </c>
    </row>
    <row r="47" spans="1:22" s="34" customFormat="1" ht="15">
      <c r="A47" s="44">
        <v>40</v>
      </c>
      <c r="B47" s="45">
        <v>40</v>
      </c>
      <c r="C47" s="62">
        <v>24758</v>
      </c>
      <c r="D47" s="63">
        <v>2</v>
      </c>
      <c r="E47" s="64" t="s">
        <v>162</v>
      </c>
      <c r="F47" s="64" t="s">
        <v>132</v>
      </c>
      <c r="G47" s="64" t="s">
        <v>132</v>
      </c>
      <c r="H47" s="65"/>
      <c r="I47" s="37">
        <v>59</v>
      </c>
      <c r="J47" s="38">
        <v>95</v>
      </c>
      <c r="K47" s="39">
        <f t="shared" si="9"/>
        <v>186.31578947368422</v>
      </c>
      <c r="L47" s="40">
        <v>2</v>
      </c>
      <c r="M47" s="32">
        <f t="shared" si="10"/>
        <v>286.9263157894737</v>
      </c>
      <c r="N47" s="33">
        <f t="shared" si="11"/>
        <v>286.9263157894737</v>
      </c>
      <c r="O47" s="41">
        <f t="shared" si="12"/>
        <v>372.63157894736844</v>
      </c>
      <c r="P47" s="57">
        <f t="shared" si="14"/>
        <v>17.174189473684212</v>
      </c>
      <c r="R47" s="43">
        <f t="shared" si="13"/>
        <v>322.03389830508473</v>
      </c>
      <c r="T47" s="43">
        <f t="shared" si="6"/>
        <v>1864.4067796610168</v>
      </c>
      <c r="U47" s="43">
        <f t="shared" si="7"/>
        <v>207.15630885122408</v>
      </c>
      <c r="V47" s="82">
        <f t="shared" si="8"/>
        <v>1139.3596986817324</v>
      </c>
    </row>
    <row r="48" spans="1:22" s="34" customFormat="1" ht="15">
      <c r="A48" s="44">
        <v>41</v>
      </c>
      <c r="B48" s="45">
        <v>41</v>
      </c>
      <c r="C48" s="62">
        <v>24806</v>
      </c>
      <c r="D48" s="66" t="s">
        <v>163</v>
      </c>
      <c r="E48" s="64" t="s">
        <v>164</v>
      </c>
      <c r="F48" s="64" t="s">
        <v>165</v>
      </c>
      <c r="G48" s="64" t="s">
        <v>165</v>
      </c>
      <c r="H48" s="65"/>
      <c r="I48" s="37">
        <v>62.7</v>
      </c>
      <c r="J48" s="38">
        <v>85</v>
      </c>
      <c r="K48" s="39">
        <f t="shared" si="9"/>
        <v>221.2941176470588</v>
      </c>
      <c r="L48" s="40" t="s">
        <v>166</v>
      </c>
      <c r="M48" s="32">
        <f t="shared" si="10"/>
        <v>340.7929411764706</v>
      </c>
      <c r="N48" s="33">
        <f t="shared" si="11"/>
        <v>340.7929411764706</v>
      </c>
      <c r="O48" s="41">
        <f t="shared" si="12"/>
        <v>442.5882352941176</v>
      </c>
      <c r="P48" s="57" t="e">
        <f t="shared" si="14"/>
        <v>#VALUE!</v>
      </c>
      <c r="R48" s="43">
        <f t="shared" si="13"/>
        <v>303.030303030303</v>
      </c>
      <c r="T48" s="43">
        <f t="shared" si="6"/>
        <v>1754.3859649122805</v>
      </c>
      <c r="U48" s="43">
        <f t="shared" si="7"/>
        <v>194.93177387914227</v>
      </c>
      <c r="V48" s="82">
        <f t="shared" si="8"/>
        <v>1072.1247563352827</v>
      </c>
    </row>
    <row r="49" spans="1:22" s="34" customFormat="1" ht="15">
      <c r="A49" s="44">
        <v>42</v>
      </c>
      <c r="B49" s="45">
        <v>42</v>
      </c>
      <c r="C49" s="62">
        <v>24812</v>
      </c>
      <c r="D49" s="66" t="s">
        <v>163</v>
      </c>
      <c r="E49" s="64" t="s">
        <v>167</v>
      </c>
      <c r="F49" s="64" t="s">
        <v>110</v>
      </c>
      <c r="G49" s="64" t="s">
        <v>110</v>
      </c>
      <c r="H49" s="65" t="s">
        <v>104</v>
      </c>
      <c r="I49" s="37">
        <v>53</v>
      </c>
      <c r="J49" s="38">
        <v>95</v>
      </c>
      <c r="K49" s="39">
        <f t="shared" si="9"/>
        <v>167.3684210526316</v>
      </c>
      <c r="L49" s="40">
        <v>2</v>
      </c>
      <c r="M49" s="32">
        <f t="shared" si="10"/>
        <v>257.74736842105267</v>
      </c>
      <c r="N49" s="33">
        <f t="shared" si="11"/>
        <v>257.74736842105267</v>
      </c>
      <c r="O49" s="41">
        <f t="shared" si="12"/>
        <v>334.7368421052632</v>
      </c>
      <c r="P49" s="57">
        <f t="shared" si="14"/>
        <v>16.24122105263158</v>
      </c>
      <c r="R49" s="43">
        <f t="shared" si="13"/>
        <v>358.49056603773585</v>
      </c>
      <c r="T49" s="43">
        <f t="shared" si="6"/>
        <v>2075.4716981132074</v>
      </c>
      <c r="U49" s="43">
        <f t="shared" si="7"/>
        <v>230.60796645702305</v>
      </c>
      <c r="V49" s="82">
        <f t="shared" si="8"/>
        <v>1268.3438155136266</v>
      </c>
    </row>
    <row r="50" spans="1:22" s="34" customFormat="1" ht="15">
      <c r="A50" s="44">
        <v>43</v>
      </c>
      <c r="B50" s="45">
        <v>43</v>
      </c>
      <c r="C50" s="62">
        <v>24813</v>
      </c>
      <c r="D50" s="66" t="s">
        <v>163</v>
      </c>
      <c r="E50" s="64" t="s">
        <v>168</v>
      </c>
      <c r="F50" s="64" t="s">
        <v>110</v>
      </c>
      <c r="G50" s="64" t="s">
        <v>110</v>
      </c>
      <c r="H50" s="65"/>
      <c r="I50" s="37">
        <v>59</v>
      </c>
      <c r="J50" s="38">
        <v>95</v>
      </c>
      <c r="K50" s="39">
        <f t="shared" si="9"/>
        <v>186.31578947368422</v>
      </c>
      <c r="L50" s="40">
        <v>2</v>
      </c>
      <c r="M50" s="32">
        <f t="shared" si="10"/>
        <v>286.9263157894737</v>
      </c>
      <c r="N50" s="33">
        <f t="shared" si="11"/>
        <v>286.9263157894737</v>
      </c>
      <c r="O50" s="41">
        <f t="shared" si="12"/>
        <v>372.63157894736844</v>
      </c>
      <c r="P50" s="57">
        <f t="shared" si="14"/>
        <v>17.174189473684212</v>
      </c>
      <c r="R50" s="43">
        <f t="shared" si="13"/>
        <v>322.03389830508473</v>
      </c>
      <c r="T50" s="43">
        <f t="shared" si="6"/>
        <v>1864.4067796610168</v>
      </c>
      <c r="U50" s="43">
        <f t="shared" si="7"/>
        <v>207.15630885122408</v>
      </c>
      <c r="V50" s="82">
        <f t="shared" si="8"/>
        <v>1139.3596986817324</v>
      </c>
    </row>
    <row r="51" spans="1:22" s="34" customFormat="1" ht="15">
      <c r="A51" s="44">
        <v>44</v>
      </c>
      <c r="B51" s="45">
        <v>44</v>
      </c>
      <c r="C51" s="62">
        <v>24815</v>
      </c>
      <c r="D51" s="66" t="s">
        <v>163</v>
      </c>
      <c r="E51" s="64" t="s">
        <v>169</v>
      </c>
      <c r="F51" s="64" t="s">
        <v>110</v>
      </c>
      <c r="G51" s="64" t="s">
        <v>110</v>
      </c>
      <c r="H51" s="65" t="s">
        <v>104</v>
      </c>
      <c r="I51" s="37">
        <v>55</v>
      </c>
      <c r="J51" s="38">
        <v>95</v>
      </c>
      <c r="K51" s="39">
        <f t="shared" si="9"/>
        <v>173.68421052631578</v>
      </c>
      <c r="L51" s="40">
        <v>2</v>
      </c>
      <c r="M51" s="32">
        <f t="shared" si="10"/>
        <v>267.4736842105263</v>
      </c>
      <c r="N51" s="33">
        <f t="shared" si="11"/>
        <v>267.4736842105263</v>
      </c>
      <c r="O51" s="41">
        <f t="shared" si="12"/>
        <v>347.36842105263156</v>
      </c>
      <c r="P51" s="57">
        <f t="shared" si="14"/>
        <v>16.55221052631579</v>
      </c>
      <c r="R51" s="43">
        <f t="shared" si="13"/>
        <v>345.45454545454544</v>
      </c>
      <c r="T51" s="43">
        <f t="shared" si="6"/>
        <v>2000</v>
      </c>
      <c r="U51" s="43">
        <f t="shared" si="7"/>
        <v>222.22222222222223</v>
      </c>
      <c r="V51" s="82">
        <f t="shared" si="8"/>
        <v>1222.2222222222222</v>
      </c>
    </row>
    <row r="52" spans="1:22" s="34" customFormat="1" ht="15.75">
      <c r="A52" s="44">
        <v>45</v>
      </c>
      <c r="B52" s="45">
        <v>45</v>
      </c>
      <c r="C52" s="62">
        <v>24817</v>
      </c>
      <c r="D52" s="63">
        <v>2</v>
      </c>
      <c r="E52" s="64" t="s">
        <v>170</v>
      </c>
      <c r="F52" s="64" t="s">
        <v>110</v>
      </c>
      <c r="G52" s="64" t="s">
        <v>171</v>
      </c>
      <c r="H52" s="65" t="s">
        <v>104</v>
      </c>
      <c r="I52" s="67">
        <v>54</v>
      </c>
      <c r="J52" s="67">
        <v>95</v>
      </c>
      <c r="K52" s="39">
        <f t="shared" si="9"/>
        <v>170.52631578947367</v>
      </c>
      <c r="L52" s="31">
        <v>2</v>
      </c>
      <c r="M52" s="32">
        <f t="shared" si="10"/>
        <v>262.61052631578946</v>
      </c>
      <c r="N52" s="33">
        <f t="shared" si="11"/>
        <v>262.61052631578946</v>
      </c>
      <c r="O52" s="41">
        <f t="shared" si="12"/>
        <v>341.05263157894734</v>
      </c>
      <c r="P52" s="57">
        <f t="shared" si="14"/>
        <v>16.39671578947368</v>
      </c>
      <c r="R52" s="43">
        <f t="shared" si="13"/>
        <v>351.85185185185185</v>
      </c>
      <c r="T52" s="43">
        <f t="shared" si="6"/>
        <v>2037.0370370370372</v>
      </c>
      <c r="U52" s="43">
        <f t="shared" si="7"/>
        <v>226.3374485596708</v>
      </c>
      <c r="V52" s="82">
        <f t="shared" si="8"/>
        <v>1244.8559670781892</v>
      </c>
    </row>
    <row r="53" spans="1:22" s="34" customFormat="1" ht="15.75">
      <c r="A53" s="44">
        <v>46</v>
      </c>
      <c r="B53" s="45">
        <v>46</v>
      </c>
      <c r="C53" s="62">
        <v>24826</v>
      </c>
      <c r="D53" s="66" t="s">
        <v>163</v>
      </c>
      <c r="E53" s="64" t="s">
        <v>172</v>
      </c>
      <c r="F53" s="64" t="s">
        <v>165</v>
      </c>
      <c r="G53" s="64" t="s">
        <v>165</v>
      </c>
      <c r="H53" s="65"/>
      <c r="I53" s="67">
        <v>59.5</v>
      </c>
      <c r="J53" s="67">
        <v>95</v>
      </c>
      <c r="K53" s="39">
        <f t="shared" si="9"/>
        <v>187.89473684210526</v>
      </c>
      <c r="L53" s="31">
        <v>2</v>
      </c>
      <c r="M53" s="32">
        <f t="shared" si="10"/>
        <v>289.3578947368421</v>
      </c>
      <c r="N53" s="33">
        <f t="shared" si="11"/>
        <v>289.3578947368421</v>
      </c>
      <c r="O53" s="41">
        <f t="shared" si="12"/>
        <v>375.7894736842105</v>
      </c>
      <c r="P53" s="57">
        <f t="shared" si="14"/>
        <v>17.251936842105263</v>
      </c>
      <c r="R53" s="43">
        <f t="shared" si="13"/>
        <v>319.327731092437</v>
      </c>
      <c r="T53" s="43">
        <f t="shared" si="6"/>
        <v>1848.7394957983195</v>
      </c>
      <c r="U53" s="43">
        <f t="shared" si="7"/>
        <v>205.4154995331466</v>
      </c>
      <c r="V53" s="82">
        <f t="shared" si="8"/>
        <v>1129.7852474323063</v>
      </c>
    </row>
    <row r="54" spans="1:22" s="34" customFormat="1" ht="15.75">
      <c r="A54" s="44">
        <v>47</v>
      </c>
      <c r="B54" s="45">
        <v>47</v>
      </c>
      <c r="C54" s="62">
        <v>24847</v>
      </c>
      <c r="D54" s="66" t="s">
        <v>163</v>
      </c>
      <c r="E54" s="64" t="s">
        <v>173</v>
      </c>
      <c r="F54" s="64" t="s">
        <v>165</v>
      </c>
      <c r="G54" s="64" t="s">
        <v>174</v>
      </c>
      <c r="H54" s="65"/>
      <c r="I54" s="67">
        <v>59</v>
      </c>
      <c r="J54" s="67">
        <v>96</v>
      </c>
      <c r="K54" s="39">
        <f t="shared" si="9"/>
        <v>184.375</v>
      </c>
      <c r="L54" s="31">
        <v>2</v>
      </c>
      <c r="M54" s="32">
        <f t="shared" si="10"/>
        <v>283.9375</v>
      </c>
      <c r="N54" s="33">
        <f t="shared" si="11"/>
        <v>283.9375</v>
      </c>
      <c r="O54" s="41">
        <f t="shared" si="12"/>
        <v>368.75</v>
      </c>
      <c r="P54" s="57">
        <f t="shared" si="14"/>
        <v>17.078625000000002</v>
      </c>
      <c r="R54" s="43">
        <f t="shared" si="13"/>
        <v>322.03389830508473</v>
      </c>
      <c r="T54" s="43">
        <f t="shared" si="6"/>
        <v>1864.4067796610168</v>
      </c>
      <c r="U54" s="43">
        <f t="shared" si="7"/>
        <v>207.15630885122408</v>
      </c>
      <c r="V54" s="82">
        <f t="shared" si="8"/>
        <v>1139.3596986817324</v>
      </c>
    </row>
    <row r="55" spans="1:22" ht="14.25">
      <c r="A55" s="44">
        <v>48</v>
      </c>
      <c r="B55" s="45">
        <v>48</v>
      </c>
      <c r="C55" s="46">
        <v>24849</v>
      </c>
      <c r="D55" s="58" t="s">
        <v>121</v>
      </c>
      <c r="E55" s="59" t="s">
        <v>175</v>
      </c>
      <c r="F55" s="59" t="s">
        <v>115</v>
      </c>
      <c r="G55" s="59" t="s">
        <v>176</v>
      </c>
      <c r="H55" s="49"/>
      <c r="I55" s="68">
        <v>49</v>
      </c>
      <c r="J55" s="68">
        <v>95</v>
      </c>
      <c r="K55" s="52">
        <f t="shared" si="9"/>
        <v>154.73684210526315</v>
      </c>
      <c r="L55" s="61"/>
      <c r="M55" s="54">
        <f t="shared" si="10"/>
        <v>238.29473684210527</v>
      </c>
      <c r="N55" s="55">
        <f t="shared" si="11"/>
        <v>238.29473684210527</v>
      </c>
      <c r="O55" s="56">
        <f t="shared" si="12"/>
        <v>309.4736842105263</v>
      </c>
      <c r="P55" s="42">
        <f t="shared" si="14"/>
        <v>7.619242105263157</v>
      </c>
      <c r="R55" s="43">
        <f t="shared" si="13"/>
        <v>387.7551020408163</v>
      </c>
      <c r="T55" s="43">
        <f t="shared" si="6"/>
        <v>2244.8979591836733</v>
      </c>
      <c r="U55" s="43">
        <f t="shared" si="7"/>
        <v>249.4331065759637</v>
      </c>
      <c r="V55" s="82">
        <f t="shared" si="8"/>
        <v>1371.8820861678003</v>
      </c>
    </row>
    <row r="56" spans="1:22" ht="14.25">
      <c r="A56" s="44">
        <v>49</v>
      </c>
      <c r="B56" s="45">
        <v>49</v>
      </c>
      <c r="C56" s="46">
        <v>24898</v>
      </c>
      <c r="D56" s="47" t="s">
        <v>121</v>
      </c>
      <c r="E56" s="48" t="s">
        <v>177</v>
      </c>
      <c r="F56" s="48" t="s">
        <v>110</v>
      </c>
      <c r="G56" s="48" t="s">
        <v>178</v>
      </c>
      <c r="H56" s="49"/>
      <c r="I56" s="68">
        <v>53.6</v>
      </c>
      <c r="J56" s="68">
        <v>96</v>
      </c>
      <c r="K56" s="52">
        <f t="shared" si="9"/>
        <v>167.5</v>
      </c>
      <c r="L56" s="61"/>
      <c r="M56" s="54">
        <f t="shared" si="10"/>
        <v>257.95</v>
      </c>
      <c r="N56" s="55">
        <f t="shared" si="11"/>
        <v>257.95</v>
      </c>
      <c r="O56" s="56">
        <f t="shared" si="12"/>
        <v>335</v>
      </c>
      <c r="P56" s="42">
        <f t="shared" si="14"/>
        <v>8.2477</v>
      </c>
      <c r="R56" s="43">
        <f t="shared" si="13"/>
        <v>354.4776119402985</v>
      </c>
      <c r="T56" s="43">
        <f t="shared" si="6"/>
        <v>2052.2388059701493</v>
      </c>
      <c r="U56" s="43">
        <f t="shared" si="7"/>
        <v>228.02653399668327</v>
      </c>
      <c r="V56" s="82">
        <f t="shared" si="8"/>
        <v>1254.1459369817578</v>
      </c>
    </row>
    <row r="57" spans="1:22" ht="14.25">
      <c r="A57" s="44">
        <v>50</v>
      </c>
      <c r="B57" s="45">
        <v>50</v>
      </c>
      <c r="C57" s="46">
        <v>24900</v>
      </c>
      <c r="D57" s="47" t="s">
        <v>121</v>
      </c>
      <c r="E57" s="48" t="s">
        <v>179</v>
      </c>
      <c r="F57" s="48" t="s">
        <v>126</v>
      </c>
      <c r="G57" s="48" t="s">
        <v>113</v>
      </c>
      <c r="H57" s="49"/>
      <c r="I57" s="68">
        <v>58</v>
      </c>
      <c r="J57" s="68">
        <v>96</v>
      </c>
      <c r="K57" s="52">
        <f t="shared" si="9"/>
        <v>181.25</v>
      </c>
      <c r="L57" s="61"/>
      <c r="M57" s="54">
        <f t="shared" si="10"/>
        <v>279.125</v>
      </c>
      <c r="N57" s="55">
        <f t="shared" si="11"/>
        <v>279.125</v>
      </c>
      <c r="O57" s="56">
        <f t="shared" si="12"/>
        <v>362.5</v>
      </c>
      <c r="P57" s="42">
        <f t="shared" si="14"/>
        <v>8.92475</v>
      </c>
      <c r="R57" s="43">
        <f t="shared" si="13"/>
        <v>327.58620689655174</v>
      </c>
      <c r="T57" s="43">
        <f t="shared" si="6"/>
        <v>1896.5517241379312</v>
      </c>
      <c r="U57" s="43">
        <f t="shared" si="7"/>
        <v>210.72796934865903</v>
      </c>
      <c r="V57" s="82">
        <f t="shared" si="8"/>
        <v>1159.0038314176247</v>
      </c>
    </row>
    <row r="58" spans="1:22" s="34" customFormat="1" ht="15.75">
      <c r="A58" s="44">
        <v>51</v>
      </c>
      <c r="B58" s="45">
        <v>51</v>
      </c>
      <c r="C58" s="62">
        <v>24908</v>
      </c>
      <c r="D58" s="66" t="s">
        <v>163</v>
      </c>
      <c r="E58" s="64" t="s">
        <v>180</v>
      </c>
      <c r="F58" s="64" t="s">
        <v>165</v>
      </c>
      <c r="G58" s="64" t="s">
        <v>174</v>
      </c>
      <c r="H58" s="65"/>
      <c r="I58" s="67">
        <v>60</v>
      </c>
      <c r="J58" s="67">
        <v>95</v>
      </c>
      <c r="K58" s="39">
        <f t="shared" si="9"/>
        <v>189.47368421052633</v>
      </c>
      <c r="L58" s="31">
        <v>2</v>
      </c>
      <c r="M58" s="32">
        <f t="shared" si="10"/>
        <v>291.7894736842106</v>
      </c>
      <c r="N58" s="33">
        <f t="shared" si="11"/>
        <v>291.7894736842106</v>
      </c>
      <c r="O58" s="41">
        <f t="shared" si="12"/>
        <v>378.94736842105266</v>
      </c>
      <c r="P58" s="57">
        <f t="shared" si="14"/>
        <v>17.329684210526317</v>
      </c>
      <c r="R58" s="43">
        <f t="shared" si="13"/>
        <v>316.6666666666667</v>
      </c>
      <c r="T58" s="43">
        <f t="shared" si="6"/>
        <v>1833.3333333333333</v>
      </c>
      <c r="U58" s="43">
        <f t="shared" si="7"/>
        <v>203.7037037037037</v>
      </c>
      <c r="V58" s="82">
        <f t="shared" si="8"/>
        <v>1120.3703703703702</v>
      </c>
    </row>
    <row r="59" spans="1:22" s="34" customFormat="1" ht="15.75">
      <c r="A59" s="44">
        <v>52</v>
      </c>
      <c r="B59" s="45">
        <v>52</v>
      </c>
      <c r="C59" s="62">
        <v>25680</v>
      </c>
      <c r="D59" s="63">
        <v>1</v>
      </c>
      <c r="E59" s="64" t="s">
        <v>181</v>
      </c>
      <c r="F59" s="64" t="s">
        <v>182</v>
      </c>
      <c r="G59" s="64" t="s">
        <v>130</v>
      </c>
      <c r="H59" s="65" t="s">
        <v>104</v>
      </c>
      <c r="I59" s="67">
        <v>56.4</v>
      </c>
      <c r="J59" s="67">
        <v>97</v>
      </c>
      <c r="K59" s="39">
        <f t="shared" si="9"/>
        <v>174.43298969072166</v>
      </c>
      <c r="L59" s="31">
        <v>2</v>
      </c>
      <c r="M59" s="32">
        <f t="shared" si="10"/>
        <v>268.62680412371134</v>
      </c>
      <c r="N59" s="33">
        <f t="shared" si="11"/>
        <v>268.62680412371134</v>
      </c>
      <c r="O59" s="41">
        <f t="shared" si="12"/>
        <v>348.8659793814433</v>
      </c>
      <c r="P59" s="57">
        <f t="shared" si="14"/>
        <v>16.589080412371136</v>
      </c>
      <c r="R59" s="43">
        <f t="shared" si="13"/>
        <v>336.87943262411346</v>
      </c>
      <c r="T59" s="43">
        <f t="shared" si="6"/>
        <v>1950.3546099290782</v>
      </c>
      <c r="U59" s="43">
        <f t="shared" si="7"/>
        <v>216.70606776989757</v>
      </c>
      <c r="V59" s="82">
        <f t="shared" si="8"/>
        <v>1191.8833727344368</v>
      </c>
    </row>
    <row r="60" spans="1:22" s="34" customFormat="1" ht="15.75">
      <c r="A60" s="44">
        <v>53</v>
      </c>
      <c r="B60" s="45">
        <v>53</v>
      </c>
      <c r="C60" s="62">
        <v>25681</v>
      </c>
      <c r="D60" s="63">
        <v>1</v>
      </c>
      <c r="E60" s="64" t="s">
        <v>183</v>
      </c>
      <c r="F60" s="64" t="s">
        <v>182</v>
      </c>
      <c r="G60" s="64" t="s">
        <v>130</v>
      </c>
      <c r="H60" s="65" t="s">
        <v>104</v>
      </c>
      <c r="I60" s="67">
        <v>51.9</v>
      </c>
      <c r="J60" s="67">
        <v>96</v>
      </c>
      <c r="K60" s="39">
        <f t="shared" si="9"/>
        <v>162.1875</v>
      </c>
      <c r="L60" s="40" t="s">
        <v>166</v>
      </c>
      <c r="M60" s="32">
        <f t="shared" si="10"/>
        <v>249.76875</v>
      </c>
      <c r="N60" s="33">
        <f t="shared" si="11"/>
        <v>249.76875</v>
      </c>
      <c r="O60" s="41">
        <f t="shared" si="12"/>
        <v>324.375</v>
      </c>
      <c r="P60" s="69" t="e">
        <f t="shared" si="14"/>
        <v>#VALUE!</v>
      </c>
      <c r="R60" s="43">
        <f t="shared" si="13"/>
        <v>366.08863198458573</v>
      </c>
      <c r="T60" s="43">
        <f t="shared" si="6"/>
        <v>2119.4605009633915</v>
      </c>
      <c r="U60" s="43">
        <f t="shared" si="7"/>
        <v>235.4956112181546</v>
      </c>
      <c r="V60" s="82">
        <f t="shared" si="8"/>
        <v>1295.2258616998502</v>
      </c>
    </row>
    <row r="61" spans="1:22" s="34" customFormat="1" ht="15.75">
      <c r="A61" s="44">
        <v>54</v>
      </c>
      <c r="B61" s="45">
        <v>54</v>
      </c>
      <c r="C61" s="62">
        <v>25682</v>
      </c>
      <c r="D61" s="63">
        <v>1</v>
      </c>
      <c r="E61" s="64" t="s">
        <v>184</v>
      </c>
      <c r="F61" s="64" t="s">
        <v>182</v>
      </c>
      <c r="G61" s="64" t="s">
        <v>130</v>
      </c>
      <c r="H61" s="65" t="s">
        <v>185</v>
      </c>
      <c r="I61" s="67">
        <v>55.2</v>
      </c>
      <c r="J61" s="67">
        <v>97</v>
      </c>
      <c r="K61" s="39">
        <f t="shared" si="9"/>
        <v>170.72164948453607</v>
      </c>
      <c r="L61" s="40" t="s">
        <v>166</v>
      </c>
      <c r="M61" s="32">
        <f t="shared" si="10"/>
        <v>262.91134020618557</v>
      </c>
      <c r="N61" s="33">
        <f t="shared" si="11"/>
        <v>262.91134020618557</v>
      </c>
      <c r="O61" s="41">
        <f t="shared" si="12"/>
        <v>341.44329896907215</v>
      </c>
      <c r="P61" s="69" t="e">
        <f t="shared" si="14"/>
        <v>#VALUE!</v>
      </c>
      <c r="R61" s="43">
        <f t="shared" si="13"/>
        <v>344.2028985507246</v>
      </c>
      <c r="T61" s="43">
        <f t="shared" si="6"/>
        <v>1992.7536231884058</v>
      </c>
      <c r="U61" s="43">
        <f t="shared" si="7"/>
        <v>221.4170692431562</v>
      </c>
      <c r="V61" s="82">
        <f t="shared" si="8"/>
        <v>1217.793880837359</v>
      </c>
    </row>
    <row r="62" spans="1:22" s="34" customFormat="1" ht="15.75">
      <c r="A62" s="44">
        <v>55</v>
      </c>
      <c r="B62" s="45">
        <v>55</v>
      </c>
      <c r="C62" s="62">
        <v>25702</v>
      </c>
      <c r="D62" s="63">
        <v>1</v>
      </c>
      <c r="E62" s="64" t="s">
        <v>186</v>
      </c>
      <c r="F62" s="64" t="s">
        <v>132</v>
      </c>
      <c r="G62" s="64" t="s">
        <v>132</v>
      </c>
      <c r="H62" s="65"/>
      <c r="I62" s="67">
        <v>50</v>
      </c>
      <c r="J62" s="67">
        <v>95</v>
      </c>
      <c r="K62" s="39">
        <f t="shared" si="9"/>
        <v>157.89473684210526</v>
      </c>
      <c r="L62" s="31">
        <v>2</v>
      </c>
      <c r="M62" s="32">
        <f t="shared" si="10"/>
        <v>243.1578947368421</v>
      </c>
      <c r="N62" s="33">
        <f t="shared" si="11"/>
        <v>243.1578947368421</v>
      </c>
      <c r="O62" s="41">
        <f t="shared" si="12"/>
        <v>315.7894736842105</v>
      </c>
      <c r="P62" s="57">
        <f t="shared" si="14"/>
        <v>15.774736842105263</v>
      </c>
      <c r="R62" s="43">
        <f t="shared" si="13"/>
        <v>380</v>
      </c>
      <c r="T62" s="43">
        <f t="shared" si="6"/>
        <v>2200</v>
      </c>
      <c r="U62" s="43">
        <f t="shared" si="7"/>
        <v>244.44444444444446</v>
      </c>
      <c r="V62" s="82">
        <f t="shared" si="8"/>
        <v>1344.4444444444443</v>
      </c>
    </row>
    <row r="63" spans="1:22" s="34" customFormat="1" ht="15.75">
      <c r="A63" s="44">
        <v>56</v>
      </c>
      <c r="B63" s="45">
        <v>56</v>
      </c>
      <c r="C63" s="62">
        <v>25704</v>
      </c>
      <c r="D63" s="63">
        <v>1</v>
      </c>
      <c r="E63" s="64" t="s">
        <v>187</v>
      </c>
      <c r="F63" s="64" t="s">
        <v>132</v>
      </c>
      <c r="G63" s="64" t="s">
        <v>132</v>
      </c>
      <c r="H63" s="65"/>
      <c r="I63" s="67">
        <v>56</v>
      </c>
      <c r="J63" s="67">
        <v>95</v>
      </c>
      <c r="K63" s="39">
        <f t="shared" si="9"/>
        <v>176.8421052631579</v>
      </c>
      <c r="L63" s="31">
        <v>2</v>
      </c>
      <c r="M63" s="32">
        <f t="shared" si="10"/>
        <v>272.33684210526314</v>
      </c>
      <c r="N63" s="33">
        <f t="shared" si="11"/>
        <v>272.33684210526314</v>
      </c>
      <c r="O63" s="41">
        <f t="shared" si="12"/>
        <v>353.6842105263158</v>
      </c>
      <c r="P63" s="57">
        <f t="shared" si="14"/>
        <v>16.707705263157898</v>
      </c>
      <c r="R63" s="43">
        <f t="shared" si="13"/>
        <v>339.2857142857143</v>
      </c>
      <c r="T63" s="43">
        <f t="shared" si="6"/>
        <v>1964.2857142857142</v>
      </c>
      <c r="U63" s="43">
        <f t="shared" si="7"/>
        <v>218.25396825396825</v>
      </c>
      <c r="V63" s="82">
        <f t="shared" si="8"/>
        <v>1200.3968253968253</v>
      </c>
    </row>
    <row r="64" spans="1:22" s="34" customFormat="1" ht="15.75">
      <c r="A64" s="44">
        <v>57</v>
      </c>
      <c r="B64" s="45">
        <v>57</v>
      </c>
      <c r="C64" s="62">
        <v>25705</v>
      </c>
      <c r="D64" s="63">
        <v>1</v>
      </c>
      <c r="E64" s="64" t="s">
        <v>188</v>
      </c>
      <c r="F64" s="64" t="s">
        <v>132</v>
      </c>
      <c r="G64" s="64" t="s">
        <v>132</v>
      </c>
      <c r="H64" s="65"/>
      <c r="I64" s="67">
        <v>51</v>
      </c>
      <c r="J64" s="67">
        <v>95</v>
      </c>
      <c r="K64" s="39">
        <f t="shared" si="9"/>
        <v>161.05263157894737</v>
      </c>
      <c r="L64" s="31">
        <v>2</v>
      </c>
      <c r="M64" s="32">
        <f t="shared" si="10"/>
        <v>248.02105263157895</v>
      </c>
      <c r="N64" s="33">
        <f t="shared" si="11"/>
        <v>248.02105263157895</v>
      </c>
      <c r="O64" s="41">
        <f t="shared" si="12"/>
        <v>322.10526315789474</v>
      </c>
      <c r="P64" s="57">
        <f t="shared" si="14"/>
        <v>15.930231578947367</v>
      </c>
      <c r="R64" s="43">
        <f t="shared" si="13"/>
        <v>372.54901960784315</v>
      </c>
      <c r="T64" s="43">
        <f t="shared" si="6"/>
        <v>2156.862745098039</v>
      </c>
      <c r="U64" s="43">
        <f t="shared" si="7"/>
        <v>239.65141612200432</v>
      </c>
      <c r="V64" s="82">
        <f t="shared" si="8"/>
        <v>1318.0827886710238</v>
      </c>
    </row>
    <row r="65" spans="1:22" s="34" customFormat="1" ht="15.75">
      <c r="A65" s="44">
        <v>58</v>
      </c>
      <c r="B65" s="45">
        <v>58</v>
      </c>
      <c r="C65" s="62">
        <v>25706</v>
      </c>
      <c r="D65" s="63">
        <v>1</v>
      </c>
      <c r="E65" s="64" t="s">
        <v>189</v>
      </c>
      <c r="F65" s="64" t="s">
        <v>132</v>
      </c>
      <c r="G65" s="64" t="s">
        <v>132</v>
      </c>
      <c r="H65" s="65"/>
      <c r="I65" s="67">
        <v>51</v>
      </c>
      <c r="J65" s="67">
        <v>95</v>
      </c>
      <c r="K65" s="39">
        <f t="shared" si="9"/>
        <v>161.05263157894737</v>
      </c>
      <c r="L65" s="31">
        <v>2</v>
      </c>
      <c r="M65" s="32">
        <f t="shared" si="10"/>
        <v>248.02105263157895</v>
      </c>
      <c r="N65" s="33">
        <f t="shared" si="11"/>
        <v>248.02105263157895</v>
      </c>
      <c r="O65" s="41">
        <f t="shared" si="12"/>
        <v>322.10526315789474</v>
      </c>
      <c r="P65" s="57">
        <f t="shared" si="14"/>
        <v>15.930231578947367</v>
      </c>
      <c r="R65" s="43">
        <f t="shared" si="13"/>
        <v>372.54901960784315</v>
      </c>
      <c r="T65" s="43">
        <f t="shared" si="6"/>
        <v>2156.862745098039</v>
      </c>
      <c r="U65" s="43">
        <f t="shared" si="7"/>
        <v>239.65141612200432</v>
      </c>
      <c r="V65" s="82">
        <f t="shared" si="8"/>
        <v>1318.0827886710238</v>
      </c>
    </row>
    <row r="66" spans="1:22" s="34" customFormat="1" ht="15.75">
      <c r="A66" s="44">
        <v>59</v>
      </c>
      <c r="B66" s="45">
        <v>59</v>
      </c>
      <c r="C66" s="62">
        <v>25727</v>
      </c>
      <c r="D66" s="63">
        <v>1</v>
      </c>
      <c r="E66" s="64" t="s">
        <v>190</v>
      </c>
      <c r="F66" s="64" t="s">
        <v>191</v>
      </c>
      <c r="G66" s="64" t="s">
        <v>192</v>
      </c>
      <c r="H66" s="65"/>
      <c r="I66" s="67">
        <v>64</v>
      </c>
      <c r="J66" s="67">
        <v>98</v>
      </c>
      <c r="K66" s="39">
        <f t="shared" si="9"/>
        <v>195.91836734693877</v>
      </c>
      <c r="L66" s="31">
        <v>2</v>
      </c>
      <c r="M66" s="32">
        <f t="shared" si="10"/>
        <v>301.7142857142857</v>
      </c>
      <c r="N66" s="33">
        <f t="shared" si="11"/>
        <v>301.7142857142857</v>
      </c>
      <c r="O66" s="41">
        <f t="shared" si="12"/>
        <v>391.83673469387753</v>
      </c>
      <c r="P66" s="57">
        <f t="shared" si="14"/>
        <v>17.647020408163264</v>
      </c>
      <c r="R66" s="43">
        <f t="shared" si="13"/>
        <v>296.875</v>
      </c>
      <c r="T66" s="43">
        <f t="shared" si="6"/>
        <v>1718.75</v>
      </c>
      <c r="U66" s="43">
        <f t="shared" si="7"/>
        <v>190.97222222222223</v>
      </c>
      <c r="V66" s="82">
        <f t="shared" si="8"/>
        <v>1050.3472222222222</v>
      </c>
    </row>
    <row r="67" spans="1:22" s="34" customFormat="1" ht="15.75">
      <c r="A67" s="44">
        <v>60</v>
      </c>
      <c r="B67" s="45">
        <v>60</v>
      </c>
      <c r="C67" s="62">
        <v>25751</v>
      </c>
      <c r="D67" s="63">
        <v>1</v>
      </c>
      <c r="E67" s="64" t="s">
        <v>193</v>
      </c>
      <c r="F67" s="64" t="s">
        <v>110</v>
      </c>
      <c r="G67" s="64" t="s">
        <v>110</v>
      </c>
      <c r="H67" s="65"/>
      <c r="I67" s="67">
        <v>58</v>
      </c>
      <c r="J67" s="67">
        <v>95</v>
      </c>
      <c r="K67" s="39">
        <f t="shared" si="9"/>
        <v>183.1578947368421</v>
      </c>
      <c r="L67" s="31">
        <v>2</v>
      </c>
      <c r="M67" s="32">
        <f t="shared" si="10"/>
        <v>282.06315789473683</v>
      </c>
      <c r="N67" s="33">
        <f t="shared" si="11"/>
        <v>282.06315789473683</v>
      </c>
      <c r="O67" s="41">
        <f t="shared" si="12"/>
        <v>366.3157894736842</v>
      </c>
      <c r="P67" s="57">
        <f t="shared" si="14"/>
        <v>17.018694736842107</v>
      </c>
      <c r="R67" s="43">
        <f t="shared" si="13"/>
        <v>327.58620689655174</v>
      </c>
      <c r="T67" s="43">
        <f t="shared" si="6"/>
        <v>1896.5517241379312</v>
      </c>
      <c r="U67" s="43">
        <f t="shared" si="7"/>
        <v>210.72796934865903</v>
      </c>
      <c r="V67" s="82">
        <f t="shared" si="8"/>
        <v>1159.0038314176247</v>
      </c>
    </row>
    <row r="68" spans="1:22" s="34" customFormat="1" ht="15.75">
      <c r="A68" s="44">
        <v>61</v>
      </c>
      <c r="B68" s="45">
        <v>61</v>
      </c>
      <c r="C68" s="62">
        <v>25752</v>
      </c>
      <c r="D68" s="66" t="s">
        <v>194</v>
      </c>
      <c r="E68" s="64" t="s">
        <v>195</v>
      </c>
      <c r="F68" s="64" t="s">
        <v>110</v>
      </c>
      <c r="G68" s="64" t="s">
        <v>110</v>
      </c>
      <c r="H68" s="65"/>
      <c r="I68" s="67">
        <v>53</v>
      </c>
      <c r="J68" s="67">
        <v>95</v>
      </c>
      <c r="K68" s="39">
        <f t="shared" si="9"/>
        <v>167.3684210526316</v>
      </c>
      <c r="L68" s="31">
        <v>2</v>
      </c>
      <c r="M68" s="32">
        <f t="shared" si="10"/>
        <v>257.74736842105267</v>
      </c>
      <c r="N68" s="33">
        <f t="shared" si="11"/>
        <v>257.74736842105267</v>
      </c>
      <c r="O68" s="41">
        <f t="shared" si="12"/>
        <v>334.7368421052632</v>
      </c>
      <c r="P68" s="57">
        <f t="shared" si="14"/>
        <v>16.24122105263158</v>
      </c>
      <c r="R68" s="43">
        <f t="shared" si="13"/>
        <v>358.49056603773585</v>
      </c>
      <c r="T68" s="43">
        <f t="shared" si="6"/>
        <v>2075.4716981132074</v>
      </c>
      <c r="U68" s="43">
        <f t="shared" si="7"/>
        <v>230.60796645702305</v>
      </c>
      <c r="V68" s="82">
        <f t="shared" si="8"/>
        <v>1268.3438155136266</v>
      </c>
    </row>
    <row r="69" spans="1:22" s="34" customFormat="1" ht="15.75">
      <c r="A69" s="44">
        <v>62</v>
      </c>
      <c r="B69" s="45">
        <v>62</v>
      </c>
      <c r="C69" s="62">
        <v>25753</v>
      </c>
      <c r="D69" s="63">
        <v>1</v>
      </c>
      <c r="E69" s="64" t="s">
        <v>196</v>
      </c>
      <c r="F69" s="64" t="s">
        <v>110</v>
      </c>
      <c r="G69" s="64" t="s">
        <v>110</v>
      </c>
      <c r="H69" s="65"/>
      <c r="I69" s="67">
        <v>50</v>
      </c>
      <c r="J69" s="67">
        <v>95</v>
      </c>
      <c r="K69" s="39">
        <f t="shared" si="9"/>
        <v>157.89473684210526</v>
      </c>
      <c r="L69" s="31">
        <v>2</v>
      </c>
      <c r="M69" s="32">
        <f t="shared" si="10"/>
        <v>243.1578947368421</v>
      </c>
      <c r="N69" s="33">
        <f t="shared" si="11"/>
        <v>243.1578947368421</v>
      </c>
      <c r="O69" s="41">
        <f t="shared" si="12"/>
        <v>315.7894736842105</v>
      </c>
      <c r="P69" s="57">
        <f t="shared" si="14"/>
        <v>15.774736842105263</v>
      </c>
      <c r="R69" s="43">
        <f t="shared" si="13"/>
        <v>380</v>
      </c>
      <c r="T69" s="43">
        <f t="shared" si="6"/>
        <v>2200</v>
      </c>
      <c r="U69" s="43">
        <f t="shared" si="7"/>
        <v>244.44444444444446</v>
      </c>
      <c r="V69" s="82">
        <f t="shared" si="8"/>
        <v>1344.4444444444443</v>
      </c>
    </row>
    <row r="70" spans="1:22" s="34" customFormat="1" ht="15.75">
      <c r="A70" s="44">
        <v>63</v>
      </c>
      <c r="B70" s="45">
        <v>63</v>
      </c>
      <c r="C70" s="62">
        <v>25754</v>
      </c>
      <c r="D70" s="63">
        <v>1</v>
      </c>
      <c r="E70" s="64" t="s">
        <v>197</v>
      </c>
      <c r="F70" s="64" t="s">
        <v>110</v>
      </c>
      <c r="G70" s="64" t="s">
        <v>110</v>
      </c>
      <c r="H70" s="65"/>
      <c r="I70" s="67">
        <v>58</v>
      </c>
      <c r="J70" s="67">
        <v>95</v>
      </c>
      <c r="K70" s="39">
        <f t="shared" si="9"/>
        <v>183.1578947368421</v>
      </c>
      <c r="L70" s="31">
        <v>2</v>
      </c>
      <c r="M70" s="32">
        <f t="shared" si="10"/>
        <v>282.06315789473683</v>
      </c>
      <c r="N70" s="33">
        <f t="shared" si="11"/>
        <v>282.06315789473683</v>
      </c>
      <c r="O70" s="41">
        <f t="shared" si="12"/>
        <v>366.3157894736842</v>
      </c>
      <c r="P70" s="57">
        <f t="shared" si="14"/>
        <v>17.018694736842107</v>
      </c>
      <c r="R70" s="43">
        <f t="shared" si="13"/>
        <v>327.58620689655174</v>
      </c>
      <c r="T70" s="43">
        <f t="shared" si="6"/>
        <v>1896.5517241379312</v>
      </c>
      <c r="U70" s="43">
        <f t="shared" si="7"/>
        <v>210.72796934865903</v>
      </c>
      <c r="V70" s="82">
        <f t="shared" si="8"/>
        <v>1159.0038314176247</v>
      </c>
    </row>
    <row r="71" spans="1:22" s="34" customFormat="1" ht="15.75">
      <c r="A71" s="44">
        <v>64</v>
      </c>
      <c r="B71" s="45">
        <v>64</v>
      </c>
      <c r="C71" s="62">
        <v>25755</v>
      </c>
      <c r="D71" s="66" t="s">
        <v>194</v>
      </c>
      <c r="E71" s="64" t="s">
        <v>198</v>
      </c>
      <c r="F71" s="64" t="s">
        <v>110</v>
      </c>
      <c r="G71" s="64" t="s">
        <v>110</v>
      </c>
      <c r="H71" s="65"/>
      <c r="I71" s="67">
        <v>53</v>
      </c>
      <c r="J71" s="67">
        <v>95</v>
      </c>
      <c r="K71" s="39">
        <f t="shared" si="9"/>
        <v>167.3684210526316</v>
      </c>
      <c r="L71" s="31">
        <v>2</v>
      </c>
      <c r="M71" s="32">
        <f t="shared" si="10"/>
        <v>257.74736842105267</v>
      </c>
      <c r="N71" s="33">
        <f t="shared" si="11"/>
        <v>257.74736842105267</v>
      </c>
      <c r="O71" s="41">
        <f t="shared" si="12"/>
        <v>334.7368421052632</v>
      </c>
      <c r="P71" s="57">
        <f t="shared" si="14"/>
        <v>16.24122105263158</v>
      </c>
      <c r="R71" s="43">
        <f t="shared" si="13"/>
        <v>358.49056603773585</v>
      </c>
      <c r="T71" s="43">
        <f t="shared" si="6"/>
        <v>2075.4716981132074</v>
      </c>
      <c r="U71" s="43">
        <f t="shared" si="7"/>
        <v>230.60796645702305</v>
      </c>
      <c r="V71" s="82">
        <f t="shared" si="8"/>
        <v>1268.3438155136266</v>
      </c>
    </row>
    <row r="72" spans="1:22" s="34" customFormat="1" ht="15.75">
      <c r="A72" s="44">
        <v>65</v>
      </c>
      <c r="B72" s="45">
        <v>65</v>
      </c>
      <c r="C72" s="62">
        <v>25756</v>
      </c>
      <c r="D72" s="63">
        <v>1</v>
      </c>
      <c r="E72" s="64" t="s">
        <v>199</v>
      </c>
      <c r="F72" s="64" t="s">
        <v>110</v>
      </c>
      <c r="G72" s="64" t="s">
        <v>110</v>
      </c>
      <c r="H72" s="65"/>
      <c r="I72" s="67">
        <v>53</v>
      </c>
      <c r="J72" s="67">
        <v>95</v>
      </c>
      <c r="K72" s="39">
        <f t="shared" si="9"/>
        <v>167.3684210526316</v>
      </c>
      <c r="L72" s="31">
        <v>2</v>
      </c>
      <c r="M72" s="32">
        <f t="shared" si="10"/>
        <v>257.74736842105267</v>
      </c>
      <c r="N72" s="33">
        <f t="shared" si="11"/>
        <v>257.74736842105267</v>
      </c>
      <c r="O72" s="41">
        <f t="shared" si="12"/>
        <v>334.7368421052632</v>
      </c>
      <c r="P72" s="57">
        <f t="shared" si="14"/>
        <v>16.24122105263158</v>
      </c>
      <c r="R72" s="43">
        <f t="shared" si="13"/>
        <v>358.49056603773585</v>
      </c>
      <c r="T72" s="43">
        <f t="shared" si="6"/>
        <v>2075.4716981132074</v>
      </c>
      <c r="U72" s="43">
        <f t="shared" si="7"/>
        <v>230.60796645702305</v>
      </c>
      <c r="V72" s="82">
        <f t="shared" si="8"/>
        <v>1268.3438155136266</v>
      </c>
    </row>
    <row r="73" spans="1:22" s="34" customFormat="1" ht="15.75">
      <c r="A73" s="44">
        <v>66</v>
      </c>
      <c r="B73" s="45">
        <v>66</v>
      </c>
      <c r="C73" s="62">
        <v>25757</v>
      </c>
      <c r="D73" s="63">
        <v>1</v>
      </c>
      <c r="E73" s="64" t="s">
        <v>200</v>
      </c>
      <c r="F73" s="64" t="s">
        <v>110</v>
      </c>
      <c r="G73" s="64" t="s">
        <v>110</v>
      </c>
      <c r="H73" s="65"/>
      <c r="I73" s="67">
        <v>54</v>
      </c>
      <c r="J73" s="67">
        <v>95</v>
      </c>
      <c r="K73" s="39">
        <f aca="true" t="shared" si="15" ref="K73:K102">I73*$D$3/J73</f>
        <v>170.52631578947367</v>
      </c>
      <c r="L73" s="31">
        <v>2</v>
      </c>
      <c r="M73" s="32">
        <f aca="true" t="shared" si="16" ref="M73:M95">K73*1.54</f>
        <v>262.61052631578946</v>
      </c>
      <c r="N73" s="33">
        <f aca="true" t="shared" si="17" ref="N73:N102">K73*1.54</f>
        <v>262.61052631578946</v>
      </c>
      <c r="O73" s="41">
        <f aca="true" t="shared" si="18" ref="O73:O102">K73*2</f>
        <v>341.05263157894734</v>
      </c>
      <c r="P73" s="57">
        <f t="shared" si="14"/>
        <v>16.39671578947368</v>
      </c>
      <c r="R73" s="43">
        <f aca="true" t="shared" si="19" ref="R73:R102">200*95/I73</f>
        <v>351.85185185185185</v>
      </c>
      <c r="T73" s="43">
        <f t="shared" si="6"/>
        <v>2037.0370370370372</v>
      </c>
      <c r="U73" s="43">
        <f t="shared" si="7"/>
        <v>226.3374485596708</v>
      </c>
      <c r="V73" s="82">
        <f t="shared" si="8"/>
        <v>1244.8559670781892</v>
      </c>
    </row>
    <row r="74" spans="1:22" s="34" customFormat="1" ht="15.75">
      <c r="A74" s="44">
        <v>67</v>
      </c>
      <c r="B74" s="45">
        <v>67</v>
      </c>
      <c r="C74" s="62">
        <v>25765</v>
      </c>
      <c r="D74" s="63">
        <v>1</v>
      </c>
      <c r="E74" s="64" t="s">
        <v>201</v>
      </c>
      <c r="F74" s="64" t="s">
        <v>165</v>
      </c>
      <c r="G74" s="64" t="s">
        <v>202</v>
      </c>
      <c r="H74" s="65"/>
      <c r="I74" s="67">
        <v>54</v>
      </c>
      <c r="J74" s="67">
        <v>95</v>
      </c>
      <c r="K74" s="39">
        <f t="shared" si="15"/>
        <v>170.52631578947367</v>
      </c>
      <c r="L74" s="31">
        <v>2</v>
      </c>
      <c r="M74" s="32">
        <f t="shared" si="16"/>
        <v>262.61052631578946</v>
      </c>
      <c r="N74" s="33">
        <f t="shared" si="17"/>
        <v>262.61052631578946</v>
      </c>
      <c r="O74" s="41">
        <f t="shared" si="18"/>
        <v>341.05263157894734</v>
      </c>
      <c r="P74" s="57">
        <f aca="true" t="shared" si="20" ref="P74:P102">L74*$L$2+(M74*$M$2+N74*$N$2+O74*$O$2)/1000</f>
        <v>16.39671578947368</v>
      </c>
      <c r="R74" s="43">
        <f t="shared" si="19"/>
        <v>351.85185185185185</v>
      </c>
      <c r="T74" s="43">
        <f aca="true" t="shared" si="21" ref="T74:T102">$T$3/I74*1000</f>
        <v>2037.0370370370372</v>
      </c>
      <c r="U74" s="43">
        <f aca="true" t="shared" si="22" ref="U74:U102">T74/$T$2</f>
        <v>226.3374485596708</v>
      </c>
      <c r="V74" s="82">
        <f aca="true" t="shared" si="23" ref="V74:V102">T74/6*4/9*8.25</f>
        <v>1244.8559670781892</v>
      </c>
    </row>
    <row r="75" spans="1:22" s="34" customFormat="1" ht="15.75">
      <c r="A75" s="44">
        <v>68</v>
      </c>
      <c r="B75" s="45">
        <v>68</v>
      </c>
      <c r="C75" s="62">
        <v>25766</v>
      </c>
      <c r="D75" s="63">
        <v>1</v>
      </c>
      <c r="E75" s="64" t="s">
        <v>203</v>
      </c>
      <c r="F75" s="64" t="s">
        <v>165</v>
      </c>
      <c r="G75" s="64" t="s">
        <v>165</v>
      </c>
      <c r="H75" s="65"/>
      <c r="I75" s="67">
        <v>52</v>
      </c>
      <c r="J75" s="67">
        <v>95</v>
      </c>
      <c r="K75" s="39">
        <f t="shared" si="15"/>
        <v>164.21052631578948</v>
      </c>
      <c r="L75" s="31">
        <v>2</v>
      </c>
      <c r="M75" s="32">
        <f t="shared" si="16"/>
        <v>252.8842105263158</v>
      </c>
      <c r="N75" s="33">
        <f t="shared" si="17"/>
        <v>252.8842105263158</v>
      </c>
      <c r="O75" s="41">
        <f t="shared" si="18"/>
        <v>328.42105263157896</v>
      </c>
      <c r="P75" s="57">
        <f t="shared" si="20"/>
        <v>16.085726315789472</v>
      </c>
      <c r="R75" s="43">
        <f t="shared" si="19"/>
        <v>365.38461538461536</v>
      </c>
      <c r="T75" s="43">
        <f t="shared" si="21"/>
        <v>2115.3846153846152</v>
      </c>
      <c r="U75" s="43">
        <f t="shared" si="22"/>
        <v>235.04273504273502</v>
      </c>
      <c r="V75" s="82">
        <f t="shared" si="23"/>
        <v>1292.7350427350427</v>
      </c>
    </row>
    <row r="76" spans="1:22" s="34" customFormat="1" ht="15.75">
      <c r="A76" s="44">
        <v>69</v>
      </c>
      <c r="B76" s="45">
        <v>69</v>
      </c>
      <c r="C76" s="62">
        <v>25767</v>
      </c>
      <c r="D76" s="63">
        <v>1</v>
      </c>
      <c r="E76" s="64" t="s">
        <v>204</v>
      </c>
      <c r="F76" s="64" t="s">
        <v>165</v>
      </c>
      <c r="G76" s="64" t="s">
        <v>165</v>
      </c>
      <c r="H76" s="65"/>
      <c r="I76" s="67">
        <v>53</v>
      </c>
      <c r="J76" s="67">
        <v>95</v>
      </c>
      <c r="K76" s="39">
        <f t="shared" si="15"/>
        <v>167.3684210526316</v>
      </c>
      <c r="L76" s="31">
        <v>2</v>
      </c>
      <c r="M76" s="32">
        <f t="shared" si="16"/>
        <v>257.74736842105267</v>
      </c>
      <c r="N76" s="33">
        <f t="shared" si="17"/>
        <v>257.74736842105267</v>
      </c>
      <c r="O76" s="41">
        <f t="shared" si="18"/>
        <v>334.7368421052632</v>
      </c>
      <c r="P76" s="57">
        <f t="shared" si="20"/>
        <v>16.24122105263158</v>
      </c>
      <c r="R76" s="43">
        <f t="shared" si="19"/>
        <v>358.49056603773585</v>
      </c>
      <c r="T76" s="43">
        <f t="shared" si="21"/>
        <v>2075.4716981132074</v>
      </c>
      <c r="U76" s="43">
        <f t="shared" si="22"/>
        <v>230.60796645702305</v>
      </c>
      <c r="V76" s="82">
        <f t="shared" si="23"/>
        <v>1268.3438155136266</v>
      </c>
    </row>
    <row r="77" spans="1:22" s="34" customFormat="1" ht="15.75">
      <c r="A77" s="44">
        <v>70</v>
      </c>
      <c r="B77" s="45">
        <v>70</v>
      </c>
      <c r="C77" s="62">
        <v>25768</v>
      </c>
      <c r="D77" s="63">
        <v>1</v>
      </c>
      <c r="E77" s="64" t="s">
        <v>205</v>
      </c>
      <c r="F77" s="64" t="s">
        <v>165</v>
      </c>
      <c r="G77" s="64" t="s">
        <v>165</v>
      </c>
      <c r="H77" s="65"/>
      <c r="I77" s="67">
        <v>56</v>
      </c>
      <c r="J77" s="67">
        <v>95</v>
      </c>
      <c r="K77" s="39">
        <f t="shared" si="15"/>
        <v>176.8421052631579</v>
      </c>
      <c r="L77" s="31">
        <v>2</v>
      </c>
      <c r="M77" s="32">
        <f t="shared" si="16"/>
        <v>272.33684210526314</v>
      </c>
      <c r="N77" s="33">
        <f t="shared" si="17"/>
        <v>272.33684210526314</v>
      </c>
      <c r="O77" s="41">
        <f t="shared" si="18"/>
        <v>353.6842105263158</v>
      </c>
      <c r="P77" s="57">
        <f t="shared" si="20"/>
        <v>16.707705263157898</v>
      </c>
      <c r="R77" s="43">
        <f t="shared" si="19"/>
        <v>339.2857142857143</v>
      </c>
      <c r="T77" s="43">
        <f t="shared" si="21"/>
        <v>1964.2857142857142</v>
      </c>
      <c r="U77" s="43">
        <f t="shared" si="22"/>
        <v>218.25396825396825</v>
      </c>
      <c r="V77" s="82">
        <f t="shared" si="23"/>
        <v>1200.3968253968253</v>
      </c>
    </row>
    <row r="78" spans="1:22" s="34" customFormat="1" ht="15.75">
      <c r="A78" s="44">
        <v>71</v>
      </c>
      <c r="B78" s="45">
        <v>71</v>
      </c>
      <c r="C78" s="62">
        <v>25769</v>
      </c>
      <c r="D78" s="63">
        <v>1</v>
      </c>
      <c r="E78" s="64" t="s">
        <v>206</v>
      </c>
      <c r="F78" s="64" t="s">
        <v>165</v>
      </c>
      <c r="G78" s="64" t="s">
        <v>165</v>
      </c>
      <c r="H78" s="65"/>
      <c r="I78" s="67">
        <v>55</v>
      </c>
      <c r="J78" s="67">
        <v>95</v>
      </c>
      <c r="K78" s="39">
        <f t="shared" si="15"/>
        <v>173.68421052631578</v>
      </c>
      <c r="L78" s="31">
        <v>2</v>
      </c>
      <c r="M78" s="32">
        <f t="shared" si="16"/>
        <v>267.4736842105263</v>
      </c>
      <c r="N78" s="33">
        <f t="shared" si="17"/>
        <v>267.4736842105263</v>
      </c>
      <c r="O78" s="41">
        <f t="shared" si="18"/>
        <v>347.36842105263156</v>
      </c>
      <c r="P78" s="57">
        <f t="shared" si="20"/>
        <v>16.55221052631579</v>
      </c>
      <c r="R78" s="43">
        <f t="shared" si="19"/>
        <v>345.45454545454544</v>
      </c>
      <c r="T78" s="43">
        <f t="shared" si="21"/>
        <v>2000</v>
      </c>
      <c r="U78" s="43">
        <f t="shared" si="22"/>
        <v>222.22222222222223</v>
      </c>
      <c r="V78" s="82">
        <f t="shared" si="23"/>
        <v>1222.2222222222222</v>
      </c>
    </row>
    <row r="79" spans="1:22" s="34" customFormat="1" ht="15.75">
      <c r="A79" s="44">
        <v>72</v>
      </c>
      <c r="B79" s="45">
        <v>72</v>
      </c>
      <c r="C79" s="62">
        <v>25770</v>
      </c>
      <c r="D79" s="63">
        <v>1</v>
      </c>
      <c r="E79" s="64" t="s">
        <v>207</v>
      </c>
      <c r="F79" s="64" t="s">
        <v>165</v>
      </c>
      <c r="G79" s="64" t="s">
        <v>165</v>
      </c>
      <c r="H79" s="65"/>
      <c r="I79" s="67">
        <v>56</v>
      </c>
      <c r="J79" s="67">
        <v>95</v>
      </c>
      <c r="K79" s="39">
        <f t="shared" si="15"/>
        <v>176.8421052631579</v>
      </c>
      <c r="L79" s="31">
        <v>2</v>
      </c>
      <c r="M79" s="32">
        <f t="shared" si="16"/>
        <v>272.33684210526314</v>
      </c>
      <c r="N79" s="33">
        <f t="shared" si="17"/>
        <v>272.33684210526314</v>
      </c>
      <c r="O79" s="41">
        <f t="shared" si="18"/>
        <v>353.6842105263158</v>
      </c>
      <c r="P79" s="57">
        <f t="shared" si="20"/>
        <v>16.707705263157898</v>
      </c>
      <c r="R79" s="43">
        <f t="shared" si="19"/>
        <v>339.2857142857143</v>
      </c>
      <c r="T79" s="43">
        <f t="shared" si="21"/>
        <v>1964.2857142857142</v>
      </c>
      <c r="U79" s="43">
        <f t="shared" si="22"/>
        <v>218.25396825396825</v>
      </c>
      <c r="V79" s="82">
        <f t="shared" si="23"/>
        <v>1200.3968253968253</v>
      </c>
    </row>
    <row r="80" spans="1:22" s="34" customFormat="1" ht="15.75">
      <c r="A80" s="44">
        <v>73</v>
      </c>
      <c r="B80" s="45">
        <v>73</v>
      </c>
      <c r="C80" s="62">
        <v>25771</v>
      </c>
      <c r="D80" s="63">
        <v>1</v>
      </c>
      <c r="E80" s="64" t="s">
        <v>208</v>
      </c>
      <c r="F80" s="64" t="s">
        <v>165</v>
      </c>
      <c r="G80" s="64" t="s">
        <v>165</v>
      </c>
      <c r="H80" s="65"/>
      <c r="I80" s="67">
        <v>56</v>
      </c>
      <c r="J80" s="67">
        <v>95</v>
      </c>
      <c r="K80" s="39">
        <f t="shared" si="15"/>
        <v>176.8421052631579</v>
      </c>
      <c r="L80" s="31">
        <v>2</v>
      </c>
      <c r="M80" s="32">
        <f t="shared" si="16"/>
        <v>272.33684210526314</v>
      </c>
      <c r="N80" s="33">
        <f t="shared" si="17"/>
        <v>272.33684210526314</v>
      </c>
      <c r="O80" s="41">
        <f t="shared" si="18"/>
        <v>353.6842105263158</v>
      </c>
      <c r="P80" s="57">
        <f t="shared" si="20"/>
        <v>16.707705263157898</v>
      </c>
      <c r="R80" s="43">
        <f t="shared" si="19"/>
        <v>339.2857142857143</v>
      </c>
      <c r="T80" s="43">
        <f t="shared" si="21"/>
        <v>1964.2857142857142</v>
      </c>
      <c r="U80" s="43">
        <f t="shared" si="22"/>
        <v>218.25396825396825</v>
      </c>
      <c r="V80" s="82">
        <f t="shared" si="23"/>
        <v>1200.3968253968253</v>
      </c>
    </row>
    <row r="81" spans="1:22" s="34" customFormat="1" ht="15.75">
      <c r="A81" s="44">
        <v>74</v>
      </c>
      <c r="B81" s="45">
        <v>74</v>
      </c>
      <c r="C81" s="62">
        <v>25772</v>
      </c>
      <c r="D81" s="63">
        <v>1</v>
      </c>
      <c r="E81" s="64" t="s">
        <v>209</v>
      </c>
      <c r="F81" s="64" t="s">
        <v>165</v>
      </c>
      <c r="G81" s="64" t="s">
        <v>165</v>
      </c>
      <c r="H81" s="65"/>
      <c r="I81" s="67">
        <v>56</v>
      </c>
      <c r="J81" s="67">
        <v>95</v>
      </c>
      <c r="K81" s="39">
        <f t="shared" si="15"/>
        <v>176.8421052631579</v>
      </c>
      <c r="L81" s="31">
        <v>2</v>
      </c>
      <c r="M81" s="32">
        <f t="shared" si="16"/>
        <v>272.33684210526314</v>
      </c>
      <c r="N81" s="33">
        <f t="shared" si="17"/>
        <v>272.33684210526314</v>
      </c>
      <c r="O81" s="41">
        <f t="shared" si="18"/>
        <v>353.6842105263158</v>
      </c>
      <c r="P81" s="57">
        <f t="shared" si="20"/>
        <v>16.707705263157898</v>
      </c>
      <c r="R81" s="43">
        <f t="shared" si="19"/>
        <v>339.2857142857143</v>
      </c>
      <c r="T81" s="43">
        <f t="shared" si="21"/>
        <v>1964.2857142857142</v>
      </c>
      <c r="U81" s="43">
        <f t="shared" si="22"/>
        <v>218.25396825396825</v>
      </c>
      <c r="V81" s="82">
        <f t="shared" si="23"/>
        <v>1200.3968253968253</v>
      </c>
    </row>
    <row r="82" spans="1:22" s="34" customFormat="1" ht="15.75">
      <c r="A82" s="44">
        <v>75</v>
      </c>
      <c r="B82" s="45">
        <v>75</v>
      </c>
      <c r="C82" s="62">
        <v>25781</v>
      </c>
      <c r="D82" s="63">
        <v>1</v>
      </c>
      <c r="E82" s="64" t="s">
        <v>210</v>
      </c>
      <c r="F82" s="64" t="s">
        <v>126</v>
      </c>
      <c r="G82" s="64" t="s">
        <v>211</v>
      </c>
      <c r="H82" s="65"/>
      <c r="I82" s="67">
        <v>57</v>
      </c>
      <c r="J82" s="67">
        <v>95</v>
      </c>
      <c r="K82" s="39">
        <f t="shared" si="15"/>
        <v>180</v>
      </c>
      <c r="L82" s="31">
        <v>2</v>
      </c>
      <c r="M82" s="32">
        <f t="shared" si="16"/>
        <v>277.2</v>
      </c>
      <c r="N82" s="33">
        <f t="shared" si="17"/>
        <v>277.2</v>
      </c>
      <c r="O82" s="41">
        <f t="shared" si="18"/>
        <v>360</v>
      </c>
      <c r="P82" s="57">
        <f t="shared" si="20"/>
        <v>16.8632</v>
      </c>
      <c r="R82" s="43">
        <f t="shared" si="19"/>
        <v>333.3333333333333</v>
      </c>
      <c r="T82" s="43">
        <f t="shared" si="21"/>
        <v>1929.8245614035088</v>
      </c>
      <c r="U82" s="43">
        <f t="shared" si="22"/>
        <v>214.42495126705654</v>
      </c>
      <c r="V82" s="82">
        <f t="shared" si="23"/>
        <v>1179.337231968811</v>
      </c>
    </row>
    <row r="83" spans="1:22" s="34" customFormat="1" ht="15.75">
      <c r="A83" s="44">
        <v>76</v>
      </c>
      <c r="B83" s="45">
        <v>76</v>
      </c>
      <c r="C83" s="62">
        <v>25782</v>
      </c>
      <c r="D83" s="63">
        <v>1</v>
      </c>
      <c r="E83" s="64" t="s">
        <v>212</v>
      </c>
      <c r="F83" s="64" t="s">
        <v>126</v>
      </c>
      <c r="G83" s="64" t="s">
        <v>211</v>
      </c>
      <c r="H83" s="65"/>
      <c r="I83" s="67">
        <v>56</v>
      </c>
      <c r="J83" s="67">
        <v>96</v>
      </c>
      <c r="K83" s="39">
        <f t="shared" si="15"/>
        <v>175</v>
      </c>
      <c r="L83" s="31">
        <v>2</v>
      </c>
      <c r="M83" s="32">
        <f t="shared" si="16"/>
        <v>269.5</v>
      </c>
      <c r="N83" s="33">
        <f t="shared" si="17"/>
        <v>269.5</v>
      </c>
      <c r="O83" s="41">
        <f t="shared" si="18"/>
        <v>350</v>
      </c>
      <c r="P83" s="57">
        <f t="shared" si="20"/>
        <v>16.617</v>
      </c>
      <c r="R83" s="43">
        <f t="shared" si="19"/>
        <v>339.2857142857143</v>
      </c>
      <c r="T83" s="43">
        <f t="shared" si="21"/>
        <v>1964.2857142857142</v>
      </c>
      <c r="U83" s="43">
        <f t="shared" si="22"/>
        <v>218.25396825396825</v>
      </c>
      <c r="V83" s="82">
        <f t="shared" si="23"/>
        <v>1200.3968253968253</v>
      </c>
    </row>
    <row r="84" spans="1:22" ht="14.25">
      <c r="A84" s="44">
        <v>77</v>
      </c>
      <c r="B84" s="45">
        <v>77</v>
      </c>
      <c r="C84" s="46">
        <v>25942</v>
      </c>
      <c r="D84" s="47" t="s">
        <v>121</v>
      </c>
      <c r="E84" s="48" t="s">
        <v>213</v>
      </c>
      <c r="F84" s="48" t="s">
        <v>130</v>
      </c>
      <c r="G84" s="48" t="s">
        <v>130</v>
      </c>
      <c r="H84" s="49"/>
      <c r="I84" s="50">
        <v>57.6</v>
      </c>
      <c r="J84" s="50">
        <v>98</v>
      </c>
      <c r="K84" s="70">
        <f t="shared" si="15"/>
        <v>176.3265306122449</v>
      </c>
      <c r="L84" s="53"/>
      <c r="M84" s="54">
        <f t="shared" si="16"/>
        <v>271.54285714285714</v>
      </c>
      <c r="N84" s="55">
        <f t="shared" si="17"/>
        <v>271.54285714285714</v>
      </c>
      <c r="O84" s="56">
        <f t="shared" si="18"/>
        <v>352.6530612244898</v>
      </c>
      <c r="P84" s="42">
        <f t="shared" si="20"/>
        <v>8.682318367346939</v>
      </c>
      <c r="R84" s="43">
        <f t="shared" si="19"/>
        <v>329.8611111111111</v>
      </c>
      <c r="T84" s="43">
        <f t="shared" si="21"/>
        <v>1909.7222222222222</v>
      </c>
      <c r="U84" s="43">
        <f t="shared" si="22"/>
        <v>212.19135802469134</v>
      </c>
      <c r="V84" s="82">
        <f t="shared" si="23"/>
        <v>1167.0524691358023</v>
      </c>
    </row>
    <row r="85" spans="1:22" ht="14.25">
      <c r="A85" s="44">
        <v>78</v>
      </c>
      <c r="B85" s="45">
        <v>78</v>
      </c>
      <c r="C85" s="46">
        <v>25943</v>
      </c>
      <c r="D85" s="47" t="s">
        <v>121</v>
      </c>
      <c r="E85" s="48" t="s">
        <v>214</v>
      </c>
      <c r="F85" s="48" t="s">
        <v>107</v>
      </c>
      <c r="G85" s="48" t="s">
        <v>148</v>
      </c>
      <c r="H85" s="49"/>
      <c r="I85" s="50">
        <v>51</v>
      </c>
      <c r="J85" s="50">
        <v>96</v>
      </c>
      <c r="K85" s="70">
        <f t="shared" si="15"/>
        <v>159.375</v>
      </c>
      <c r="L85" s="53"/>
      <c r="M85" s="54">
        <f t="shared" si="16"/>
        <v>245.4375</v>
      </c>
      <c r="N85" s="55">
        <f t="shared" si="17"/>
        <v>245.4375</v>
      </c>
      <c r="O85" s="56">
        <f t="shared" si="18"/>
        <v>318.75</v>
      </c>
      <c r="P85" s="42">
        <f t="shared" si="20"/>
        <v>7.847625</v>
      </c>
      <c r="R85" s="43">
        <f t="shared" si="19"/>
        <v>372.54901960784315</v>
      </c>
      <c r="T85" s="43">
        <f t="shared" si="21"/>
        <v>2156.862745098039</v>
      </c>
      <c r="U85" s="43">
        <f t="shared" si="22"/>
        <v>239.65141612200432</v>
      </c>
      <c r="V85" s="82">
        <f t="shared" si="23"/>
        <v>1318.0827886710238</v>
      </c>
    </row>
    <row r="86" spans="1:22" ht="14.25">
      <c r="A86" s="44">
        <v>79</v>
      </c>
      <c r="B86" s="45">
        <v>79</v>
      </c>
      <c r="C86" s="46">
        <v>25944</v>
      </c>
      <c r="D86" s="47" t="s">
        <v>121</v>
      </c>
      <c r="E86" s="48" t="s">
        <v>215</v>
      </c>
      <c r="F86" s="48" t="s">
        <v>142</v>
      </c>
      <c r="G86" s="48"/>
      <c r="H86" s="49"/>
      <c r="I86" s="50">
        <v>52</v>
      </c>
      <c r="J86" s="50">
        <v>95</v>
      </c>
      <c r="K86" s="70">
        <f t="shared" si="15"/>
        <v>164.21052631578948</v>
      </c>
      <c r="L86" s="53"/>
      <c r="M86" s="54">
        <f t="shared" si="16"/>
        <v>252.8842105263158</v>
      </c>
      <c r="N86" s="55">
        <f t="shared" si="17"/>
        <v>252.8842105263158</v>
      </c>
      <c r="O86" s="56">
        <f t="shared" si="18"/>
        <v>328.42105263157896</v>
      </c>
      <c r="P86" s="42">
        <f t="shared" si="20"/>
        <v>8.085726315789474</v>
      </c>
      <c r="R86" s="43">
        <f t="shared" si="19"/>
        <v>365.38461538461536</v>
      </c>
      <c r="T86" s="43">
        <f t="shared" si="21"/>
        <v>2115.3846153846152</v>
      </c>
      <c r="U86" s="43">
        <f t="shared" si="22"/>
        <v>235.04273504273502</v>
      </c>
      <c r="V86" s="82">
        <f t="shared" si="23"/>
        <v>1292.7350427350427</v>
      </c>
    </row>
    <row r="87" spans="1:22" ht="14.25">
      <c r="A87" s="44">
        <v>80</v>
      </c>
      <c r="B87" s="45">
        <v>80</v>
      </c>
      <c r="C87" s="46">
        <v>25945</v>
      </c>
      <c r="D87" s="47" t="s">
        <v>121</v>
      </c>
      <c r="E87" s="48" t="s">
        <v>216</v>
      </c>
      <c r="F87" s="48" t="s">
        <v>142</v>
      </c>
      <c r="G87" s="48" t="s">
        <v>140</v>
      </c>
      <c r="H87" s="49"/>
      <c r="I87" s="50">
        <v>53</v>
      </c>
      <c r="J87" s="50">
        <v>94</v>
      </c>
      <c r="K87" s="70">
        <f t="shared" si="15"/>
        <v>169.14893617021278</v>
      </c>
      <c r="L87" s="53"/>
      <c r="M87" s="54">
        <f t="shared" si="16"/>
        <v>260.48936170212767</v>
      </c>
      <c r="N87" s="55">
        <f t="shared" si="17"/>
        <v>260.48936170212767</v>
      </c>
      <c r="O87" s="56">
        <f t="shared" si="18"/>
        <v>338.29787234042556</v>
      </c>
      <c r="P87" s="42">
        <f t="shared" si="20"/>
        <v>8.328893617021276</v>
      </c>
      <c r="R87" s="43">
        <f t="shared" si="19"/>
        <v>358.49056603773585</v>
      </c>
      <c r="T87" s="43">
        <f t="shared" si="21"/>
        <v>2075.4716981132074</v>
      </c>
      <c r="U87" s="43">
        <f t="shared" si="22"/>
        <v>230.60796645702305</v>
      </c>
      <c r="V87" s="82">
        <f t="shared" si="23"/>
        <v>1268.3438155136266</v>
      </c>
    </row>
    <row r="88" spans="1:22" ht="14.25">
      <c r="A88" s="44">
        <v>81</v>
      </c>
      <c r="B88" s="45">
        <v>81</v>
      </c>
      <c r="C88" s="46">
        <v>25946</v>
      </c>
      <c r="D88" s="47" t="s">
        <v>121</v>
      </c>
      <c r="E88" s="48" t="s">
        <v>217</v>
      </c>
      <c r="F88" s="48" t="s">
        <v>142</v>
      </c>
      <c r="G88" s="48"/>
      <c r="H88" s="49"/>
      <c r="I88" s="50">
        <v>49.5</v>
      </c>
      <c r="J88" s="50">
        <v>99</v>
      </c>
      <c r="K88" s="70">
        <f t="shared" si="15"/>
        <v>150</v>
      </c>
      <c r="L88" s="53"/>
      <c r="M88" s="54">
        <f t="shared" si="16"/>
        <v>231</v>
      </c>
      <c r="N88" s="55">
        <f t="shared" si="17"/>
        <v>231</v>
      </c>
      <c r="O88" s="56">
        <f t="shared" si="18"/>
        <v>300</v>
      </c>
      <c r="P88" s="42">
        <f t="shared" si="20"/>
        <v>7.386</v>
      </c>
      <c r="R88" s="43">
        <f t="shared" si="19"/>
        <v>383.83838383838383</v>
      </c>
      <c r="T88" s="43">
        <f t="shared" si="21"/>
        <v>2222.222222222222</v>
      </c>
      <c r="U88" s="43">
        <f t="shared" si="22"/>
        <v>246.91358024691357</v>
      </c>
      <c r="V88" s="82">
        <f t="shared" si="23"/>
        <v>1358.0246913580247</v>
      </c>
    </row>
    <row r="89" spans="1:22" ht="14.25">
      <c r="A89" s="44">
        <v>82</v>
      </c>
      <c r="B89" s="45">
        <v>82</v>
      </c>
      <c r="C89" s="46">
        <v>25947</v>
      </c>
      <c r="D89" s="47" t="s">
        <v>121</v>
      </c>
      <c r="E89" s="48" t="s">
        <v>218</v>
      </c>
      <c r="F89" s="48" t="s">
        <v>115</v>
      </c>
      <c r="G89" s="48" t="s">
        <v>219</v>
      </c>
      <c r="H89" s="49"/>
      <c r="I89" s="50">
        <v>56</v>
      </c>
      <c r="J89" s="50">
        <v>95</v>
      </c>
      <c r="K89" s="70">
        <f t="shared" si="15"/>
        <v>176.8421052631579</v>
      </c>
      <c r="L89" s="53"/>
      <c r="M89" s="54">
        <f t="shared" si="16"/>
        <v>272.33684210526314</v>
      </c>
      <c r="N89" s="55">
        <f t="shared" si="17"/>
        <v>272.33684210526314</v>
      </c>
      <c r="O89" s="56">
        <f t="shared" si="18"/>
        <v>353.6842105263158</v>
      </c>
      <c r="P89" s="42">
        <f t="shared" si="20"/>
        <v>8.707705263157896</v>
      </c>
      <c r="R89" s="43">
        <f t="shared" si="19"/>
        <v>339.2857142857143</v>
      </c>
      <c r="T89" s="43">
        <f t="shared" si="21"/>
        <v>1964.2857142857142</v>
      </c>
      <c r="U89" s="43">
        <f t="shared" si="22"/>
        <v>218.25396825396825</v>
      </c>
      <c r="V89" s="82">
        <f t="shared" si="23"/>
        <v>1200.3968253968253</v>
      </c>
    </row>
    <row r="90" spans="1:22" ht="14.25">
      <c r="A90" s="44">
        <v>83</v>
      </c>
      <c r="B90" s="45">
        <v>83</v>
      </c>
      <c r="C90" s="46">
        <v>25948</v>
      </c>
      <c r="D90" s="47" t="s">
        <v>121</v>
      </c>
      <c r="E90" s="48" t="s">
        <v>220</v>
      </c>
      <c r="F90" s="48" t="s">
        <v>115</v>
      </c>
      <c r="G90" s="48" t="s">
        <v>127</v>
      </c>
      <c r="H90" s="49"/>
      <c r="I90" s="50">
        <v>59.7</v>
      </c>
      <c r="J90" s="50">
        <v>96</v>
      </c>
      <c r="K90" s="70">
        <f t="shared" si="15"/>
        <v>186.5625</v>
      </c>
      <c r="L90" s="53"/>
      <c r="M90" s="54">
        <f t="shared" si="16"/>
        <v>287.30625000000003</v>
      </c>
      <c r="N90" s="55">
        <f t="shared" si="17"/>
        <v>287.30625000000003</v>
      </c>
      <c r="O90" s="56">
        <f t="shared" si="18"/>
        <v>373.125</v>
      </c>
      <c r="P90" s="42">
        <f t="shared" si="20"/>
        <v>9.1863375</v>
      </c>
      <c r="R90" s="43">
        <f t="shared" si="19"/>
        <v>318.2579564489112</v>
      </c>
      <c r="T90" s="43">
        <f t="shared" si="21"/>
        <v>1842.546063651591</v>
      </c>
      <c r="U90" s="43">
        <f t="shared" si="22"/>
        <v>204.72734040573235</v>
      </c>
      <c r="V90" s="82">
        <f t="shared" si="23"/>
        <v>1126.000372231528</v>
      </c>
    </row>
    <row r="91" spans="1:22" ht="14.25">
      <c r="A91" s="44">
        <v>84</v>
      </c>
      <c r="B91" s="45">
        <v>84</v>
      </c>
      <c r="C91" s="46">
        <v>25950</v>
      </c>
      <c r="D91" s="47" t="s">
        <v>121</v>
      </c>
      <c r="E91" s="48" t="s">
        <v>221</v>
      </c>
      <c r="F91" s="48" t="s">
        <v>115</v>
      </c>
      <c r="G91" s="48" t="s">
        <v>178</v>
      </c>
      <c r="H91" s="49"/>
      <c r="I91" s="50">
        <v>58.4</v>
      </c>
      <c r="J91" s="50">
        <v>98</v>
      </c>
      <c r="K91" s="70">
        <f t="shared" si="15"/>
        <v>178.77551020408163</v>
      </c>
      <c r="L91" s="53"/>
      <c r="M91" s="54">
        <f t="shared" si="16"/>
        <v>275.3142857142857</v>
      </c>
      <c r="N91" s="55">
        <f t="shared" si="17"/>
        <v>275.3142857142857</v>
      </c>
      <c r="O91" s="56">
        <f t="shared" si="18"/>
        <v>357.55102040816325</v>
      </c>
      <c r="P91" s="42">
        <f t="shared" si="20"/>
        <v>8.802906122448979</v>
      </c>
      <c r="R91" s="43">
        <f t="shared" si="19"/>
        <v>325.3424657534247</v>
      </c>
      <c r="T91" s="43">
        <f t="shared" si="21"/>
        <v>1883.5616438356165</v>
      </c>
      <c r="U91" s="43">
        <f t="shared" si="22"/>
        <v>209.28462709284628</v>
      </c>
      <c r="V91" s="82">
        <f t="shared" si="23"/>
        <v>1151.0654490106544</v>
      </c>
    </row>
    <row r="92" spans="1:22" ht="14.25">
      <c r="A92" s="44">
        <v>85</v>
      </c>
      <c r="B92" s="45">
        <v>85</v>
      </c>
      <c r="C92" s="46">
        <v>25951</v>
      </c>
      <c r="D92" s="47" t="s">
        <v>121</v>
      </c>
      <c r="E92" s="48" t="s">
        <v>222</v>
      </c>
      <c r="F92" s="48" t="s">
        <v>115</v>
      </c>
      <c r="G92" s="48" t="s">
        <v>178</v>
      </c>
      <c r="H92" s="49"/>
      <c r="I92" s="50">
        <v>55.2</v>
      </c>
      <c r="J92" s="50">
        <v>94</v>
      </c>
      <c r="K92" s="70">
        <f t="shared" si="15"/>
        <v>176.17021276595744</v>
      </c>
      <c r="L92" s="53"/>
      <c r="M92" s="54">
        <f t="shared" si="16"/>
        <v>271.30212765957447</v>
      </c>
      <c r="N92" s="55">
        <f t="shared" si="17"/>
        <v>271.30212765957447</v>
      </c>
      <c r="O92" s="56">
        <f t="shared" si="18"/>
        <v>352.3404255319149</v>
      </c>
      <c r="P92" s="42">
        <f t="shared" si="20"/>
        <v>8.674621276595744</v>
      </c>
      <c r="R92" s="43">
        <f t="shared" si="19"/>
        <v>344.2028985507246</v>
      </c>
      <c r="T92" s="43">
        <f t="shared" si="21"/>
        <v>1992.7536231884058</v>
      </c>
      <c r="U92" s="43">
        <f t="shared" si="22"/>
        <v>221.4170692431562</v>
      </c>
      <c r="V92" s="82">
        <f t="shared" si="23"/>
        <v>1217.793880837359</v>
      </c>
    </row>
    <row r="93" spans="1:22" ht="14.25">
      <c r="A93" s="44">
        <v>86</v>
      </c>
      <c r="B93" s="45">
        <v>86</v>
      </c>
      <c r="C93" s="46">
        <v>25952</v>
      </c>
      <c r="D93" s="47" t="s">
        <v>121</v>
      </c>
      <c r="E93" s="48" t="s">
        <v>223</v>
      </c>
      <c r="F93" s="48" t="s">
        <v>115</v>
      </c>
      <c r="G93" s="48" t="s">
        <v>171</v>
      </c>
      <c r="H93" s="49"/>
      <c r="I93" s="50">
        <v>54</v>
      </c>
      <c r="J93" s="50">
        <v>95</v>
      </c>
      <c r="K93" s="70">
        <f t="shared" si="15"/>
        <v>170.52631578947367</v>
      </c>
      <c r="L93" s="61"/>
      <c r="M93" s="54">
        <f t="shared" si="16"/>
        <v>262.61052631578946</v>
      </c>
      <c r="N93" s="55">
        <f t="shared" si="17"/>
        <v>262.61052631578946</v>
      </c>
      <c r="O93" s="56">
        <f t="shared" si="18"/>
        <v>341.05263157894734</v>
      </c>
      <c r="P93" s="42">
        <f t="shared" si="20"/>
        <v>8.396715789473683</v>
      </c>
      <c r="R93" s="43">
        <f t="shared" si="19"/>
        <v>351.85185185185185</v>
      </c>
      <c r="T93" s="43">
        <f t="shared" si="21"/>
        <v>2037.0370370370372</v>
      </c>
      <c r="U93" s="43">
        <f t="shared" si="22"/>
        <v>226.3374485596708</v>
      </c>
      <c r="V93" s="82">
        <f t="shared" si="23"/>
        <v>1244.8559670781892</v>
      </c>
    </row>
    <row r="94" spans="1:22" ht="14.25">
      <c r="A94" s="44">
        <v>87</v>
      </c>
      <c r="B94" s="45">
        <v>87</v>
      </c>
      <c r="C94" s="46">
        <v>25953</v>
      </c>
      <c r="D94" s="58" t="s">
        <v>121</v>
      </c>
      <c r="E94" s="48" t="s">
        <v>224</v>
      </c>
      <c r="F94" s="48" t="s">
        <v>110</v>
      </c>
      <c r="G94" s="48" t="s">
        <v>171</v>
      </c>
      <c r="H94" s="49"/>
      <c r="I94" s="50">
        <v>58</v>
      </c>
      <c r="J94" s="50">
        <v>95</v>
      </c>
      <c r="K94" s="70">
        <f t="shared" si="15"/>
        <v>183.1578947368421</v>
      </c>
      <c r="L94" s="53"/>
      <c r="M94" s="54">
        <f t="shared" si="16"/>
        <v>282.06315789473683</v>
      </c>
      <c r="N94" s="55">
        <f t="shared" si="17"/>
        <v>282.06315789473683</v>
      </c>
      <c r="O94" s="56">
        <f t="shared" si="18"/>
        <v>366.3157894736842</v>
      </c>
      <c r="P94" s="42">
        <f t="shared" si="20"/>
        <v>9.018694736842106</v>
      </c>
      <c r="R94" s="43">
        <f t="shared" si="19"/>
        <v>327.58620689655174</v>
      </c>
      <c r="T94" s="43">
        <f t="shared" si="21"/>
        <v>1896.5517241379312</v>
      </c>
      <c r="U94" s="43">
        <f t="shared" si="22"/>
        <v>210.72796934865903</v>
      </c>
      <c r="V94" s="82">
        <f t="shared" si="23"/>
        <v>1159.0038314176247</v>
      </c>
    </row>
    <row r="95" spans="1:22" ht="14.25">
      <c r="A95" s="44">
        <v>88</v>
      </c>
      <c r="B95" s="45">
        <v>88</v>
      </c>
      <c r="C95" s="46">
        <v>25954</v>
      </c>
      <c r="D95" s="47" t="s">
        <v>121</v>
      </c>
      <c r="E95" s="48" t="s">
        <v>225</v>
      </c>
      <c r="F95" s="48" t="s">
        <v>110</v>
      </c>
      <c r="G95" s="48" t="s">
        <v>178</v>
      </c>
      <c r="H95" s="49"/>
      <c r="I95" s="50">
        <v>52.4</v>
      </c>
      <c r="J95" s="50">
        <v>94</v>
      </c>
      <c r="K95" s="70">
        <f t="shared" si="15"/>
        <v>167.2340425531915</v>
      </c>
      <c r="L95" s="53"/>
      <c r="M95" s="54">
        <f t="shared" si="16"/>
        <v>257.54042553191493</v>
      </c>
      <c r="N95" s="55">
        <f t="shared" si="17"/>
        <v>257.54042553191493</v>
      </c>
      <c r="O95" s="56">
        <f t="shared" si="18"/>
        <v>334.468085106383</v>
      </c>
      <c r="P95" s="42">
        <f t="shared" si="20"/>
        <v>8.234604255319152</v>
      </c>
      <c r="R95" s="43">
        <f t="shared" si="19"/>
        <v>362.59541984732823</v>
      </c>
      <c r="T95" s="43">
        <f t="shared" si="21"/>
        <v>2099.236641221374</v>
      </c>
      <c r="U95" s="43">
        <f t="shared" si="22"/>
        <v>233.2485156912638</v>
      </c>
      <c r="V95" s="82">
        <f t="shared" si="23"/>
        <v>1282.8668363019508</v>
      </c>
    </row>
    <row r="96" spans="1:22" ht="14.25">
      <c r="A96" s="49"/>
      <c r="B96" s="45">
        <v>89</v>
      </c>
      <c r="C96" s="46">
        <v>9015</v>
      </c>
      <c r="D96" s="47" t="s">
        <v>98</v>
      </c>
      <c r="E96" s="48" t="s">
        <v>226</v>
      </c>
      <c r="F96" s="48"/>
      <c r="G96" s="48"/>
      <c r="H96" s="49" t="s">
        <v>227</v>
      </c>
      <c r="I96" s="71">
        <v>53</v>
      </c>
      <c r="J96" s="72">
        <v>90</v>
      </c>
      <c r="K96" s="52">
        <f t="shared" si="15"/>
        <v>176.66666666666666</v>
      </c>
      <c r="L96" s="53"/>
      <c r="M96" s="54"/>
      <c r="N96" s="55">
        <f t="shared" si="17"/>
        <v>272.06666666666666</v>
      </c>
      <c r="O96" s="56">
        <f t="shared" si="18"/>
        <v>353.3333333333333</v>
      </c>
      <c r="P96" s="42">
        <f t="shared" si="20"/>
        <v>7.610799999999999</v>
      </c>
      <c r="R96" s="43">
        <f t="shared" si="19"/>
        <v>358.49056603773585</v>
      </c>
      <c r="T96" s="43">
        <f t="shared" si="21"/>
        <v>2075.4716981132074</v>
      </c>
      <c r="U96" s="43">
        <f t="shared" si="22"/>
        <v>230.60796645702305</v>
      </c>
      <c r="V96" s="82">
        <f t="shared" si="23"/>
        <v>1268.3438155136266</v>
      </c>
    </row>
    <row r="97" spans="1:22" ht="14.25">
      <c r="A97" s="49"/>
      <c r="B97" s="45">
        <v>90</v>
      </c>
      <c r="C97" s="46">
        <v>9038</v>
      </c>
      <c r="D97" s="47" t="s">
        <v>98</v>
      </c>
      <c r="E97" s="48" t="s">
        <v>228</v>
      </c>
      <c r="F97" s="48"/>
      <c r="G97" s="48"/>
      <c r="H97" s="49" t="s">
        <v>229</v>
      </c>
      <c r="I97" s="71">
        <v>54</v>
      </c>
      <c r="J97" s="72">
        <v>98</v>
      </c>
      <c r="K97" s="52">
        <f t="shared" si="15"/>
        <v>165.30612244897958</v>
      </c>
      <c r="L97" s="53"/>
      <c r="M97" s="54"/>
      <c r="N97" s="55">
        <f t="shared" si="17"/>
        <v>254.57142857142856</v>
      </c>
      <c r="O97" s="56">
        <f t="shared" si="18"/>
        <v>330.61224489795916</v>
      </c>
      <c r="P97" s="42">
        <f t="shared" si="20"/>
        <v>7.12138775510204</v>
      </c>
      <c r="R97" s="43">
        <f t="shared" si="19"/>
        <v>351.85185185185185</v>
      </c>
      <c r="T97" s="43">
        <f t="shared" si="21"/>
        <v>2037.0370370370372</v>
      </c>
      <c r="U97" s="43">
        <f t="shared" si="22"/>
        <v>226.3374485596708</v>
      </c>
      <c r="V97" s="82">
        <f t="shared" si="23"/>
        <v>1244.8559670781892</v>
      </c>
    </row>
    <row r="98" spans="1:22" ht="14.25">
      <c r="A98" s="49"/>
      <c r="B98" s="45">
        <v>91</v>
      </c>
      <c r="C98" s="46">
        <v>10226</v>
      </c>
      <c r="D98" s="47" t="s">
        <v>98</v>
      </c>
      <c r="E98" s="48" t="s">
        <v>230</v>
      </c>
      <c r="F98" s="48"/>
      <c r="G98" s="48"/>
      <c r="H98" s="49"/>
      <c r="I98" s="71">
        <v>41.5</v>
      </c>
      <c r="J98" s="72">
        <v>88</v>
      </c>
      <c r="K98" s="52">
        <f t="shared" si="15"/>
        <v>141.47727272727272</v>
      </c>
      <c r="L98" s="53"/>
      <c r="M98" s="54"/>
      <c r="N98" s="55">
        <f t="shared" si="17"/>
        <v>217.875</v>
      </c>
      <c r="O98" s="56">
        <f t="shared" si="18"/>
        <v>282.95454545454544</v>
      </c>
      <c r="P98" s="42">
        <f t="shared" si="20"/>
        <v>6.094840909090909</v>
      </c>
      <c r="R98" s="43">
        <f t="shared" si="19"/>
        <v>457.8313253012048</v>
      </c>
      <c r="T98" s="43">
        <f t="shared" si="21"/>
        <v>2650.6024096385545</v>
      </c>
      <c r="U98" s="43">
        <f t="shared" si="22"/>
        <v>294.51137884872827</v>
      </c>
      <c r="V98" s="82">
        <f t="shared" si="23"/>
        <v>1619.8125836680056</v>
      </c>
    </row>
    <row r="99" spans="1:22" ht="14.25">
      <c r="A99" s="49"/>
      <c r="B99" s="45">
        <v>92</v>
      </c>
      <c r="C99" s="46">
        <v>12618</v>
      </c>
      <c r="D99" s="47" t="s">
        <v>98</v>
      </c>
      <c r="E99" s="48" t="s">
        <v>231</v>
      </c>
      <c r="F99" s="48"/>
      <c r="G99" s="48"/>
      <c r="H99" s="49"/>
      <c r="I99" s="71">
        <v>57.5</v>
      </c>
      <c r="J99" s="72">
        <v>94</v>
      </c>
      <c r="K99" s="52">
        <f t="shared" si="15"/>
        <v>183.51063829787233</v>
      </c>
      <c r="L99" s="53"/>
      <c r="M99" s="54"/>
      <c r="N99" s="55">
        <f t="shared" si="17"/>
        <v>282.6063829787234</v>
      </c>
      <c r="O99" s="56">
        <f t="shared" si="18"/>
        <v>367.02127659574467</v>
      </c>
      <c r="P99" s="42">
        <f t="shared" si="20"/>
        <v>7.905638297872341</v>
      </c>
      <c r="R99" s="43">
        <f t="shared" si="19"/>
        <v>330.4347826086956</v>
      </c>
      <c r="T99" s="43">
        <f t="shared" si="21"/>
        <v>1913.0434782608697</v>
      </c>
      <c r="U99" s="43">
        <f t="shared" si="22"/>
        <v>212.56038647342996</v>
      </c>
      <c r="V99" s="82">
        <f t="shared" si="23"/>
        <v>1169.0821256038648</v>
      </c>
    </row>
    <row r="100" spans="1:22" ht="14.25">
      <c r="A100" s="49"/>
      <c r="B100" s="45">
        <v>93</v>
      </c>
      <c r="C100" s="46">
        <v>17228</v>
      </c>
      <c r="D100" s="47" t="s">
        <v>98</v>
      </c>
      <c r="E100" s="48" t="s">
        <v>232</v>
      </c>
      <c r="F100" s="48"/>
      <c r="G100" s="48"/>
      <c r="H100" s="49"/>
      <c r="I100" s="71">
        <v>47.5</v>
      </c>
      <c r="J100" s="72">
        <v>96</v>
      </c>
      <c r="K100" s="52">
        <f t="shared" si="15"/>
        <v>148.4375</v>
      </c>
      <c r="L100" s="53"/>
      <c r="M100" s="54"/>
      <c r="N100" s="55">
        <f t="shared" si="17"/>
        <v>228.59375</v>
      </c>
      <c r="O100" s="56">
        <f t="shared" si="18"/>
        <v>296.875</v>
      </c>
      <c r="P100" s="42">
        <f t="shared" si="20"/>
        <v>6.3946875</v>
      </c>
      <c r="R100" s="43">
        <f t="shared" si="19"/>
        <v>400</v>
      </c>
      <c r="T100" s="43">
        <f t="shared" si="21"/>
        <v>2315.7894736842104</v>
      </c>
      <c r="U100" s="43">
        <f t="shared" si="22"/>
        <v>257.3099415204678</v>
      </c>
      <c r="V100" s="82">
        <f t="shared" si="23"/>
        <v>1415.204678362573</v>
      </c>
    </row>
    <row r="101" spans="1:22" ht="14.25">
      <c r="A101" s="49"/>
      <c r="B101" s="45">
        <v>94</v>
      </c>
      <c r="C101" s="46">
        <v>23358</v>
      </c>
      <c r="D101" s="47" t="s">
        <v>98</v>
      </c>
      <c r="E101" s="48" t="s">
        <v>233</v>
      </c>
      <c r="F101" s="48"/>
      <c r="G101" s="48"/>
      <c r="H101" s="49"/>
      <c r="I101" s="71">
        <v>50.8</v>
      </c>
      <c r="J101" s="72">
        <v>96</v>
      </c>
      <c r="K101" s="52">
        <f t="shared" si="15"/>
        <v>158.75</v>
      </c>
      <c r="L101" s="53"/>
      <c r="M101" s="54"/>
      <c r="N101" s="55">
        <f t="shared" si="17"/>
        <v>244.475</v>
      </c>
      <c r="O101" s="56">
        <f t="shared" si="18"/>
        <v>317.5</v>
      </c>
      <c r="P101" s="42">
        <f t="shared" si="20"/>
        <v>6.83895</v>
      </c>
      <c r="R101" s="43">
        <f t="shared" si="19"/>
        <v>374.01574803149606</v>
      </c>
      <c r="T101" s="43">
        <f t="shared" si="21"/>
        <v>2165.3543307086616</v>
      </c>
      <c r="U101" s="43">
        <f t="shared" si="22"/>
        <v>240.59492563429572</v>
      </c>
      <c r="V101" s="82">
        <f t="shared" si="23"/>
        <v>1323.2720909886264</v>
      </c>
    </row>
    <row r="102" spans="2:22" ht="14.25">
      <c r="B102" s="45">
        <v>95</v>
      </c>
      <c r="C102" s="46">
        <v>17230</v>
      </c>
      <c r="D102" s="47" t="s">
        <v>98</v>
      </c>
      <c r="E102" s="48" t="s">
        <v>234</v>
      </c>
      <c r="I102" s="71">
        <v>44</v>
      </c>
      <c r="J102" s="72">
        <v>92</v>
      </c>
      <c r="K102" s="52">
        <f t="shared" si="15"/>
        <v>143.47826086956522</v>
      </c>
      <c r="L102" s="53"/>
      <c r="M102" s="54"/>
      <c r="N102" s="55">
        <f t="shared" si="17"/>
        <v>220.95652173913044</v>
      </c>
      <c r="O102" s="56">
        <f t="shared" si="18"/>
        <v>286.95652173913044</v>
      </c>
      <c r="P102" s="42">
        <f t="shared" si="20"/>
        <v>6.18104347826087</v>
      </c>
      <c r="R102" s="43">
        <f t="shared" si="19"/>
        <v>431.8181818181818</v>
      </c>
      <c r="T102" s="43">
        <f t="shared" si="21"/>
        <v>2500</v>
      </c>
      <c r="U102" s="43">
        <f t="shared" si="22"/>
        <v>277.77777777777777</v>
      </c>
      <c r="V102" s="82">
        <f t="shared" si="23"/>
        <v>1527.7777777777778</v>
      </c>
    </row>
    <row r="105" spans="17:22" ht="14.25">
      <c r="Q105" s="10" t="s">
        <v>235</v>
      </c>
      <c r="R105" s="81">
        <f>MIN(R9:R102)</f>
        <v>288.31562974203337</v>
      </c>
      <c r="T105" s="81">
        <f>MIN(T9:T102)</f>
        <v>1669.1957511380879</v>
      </c>
      <c r="U105" s="81">
        <f>MIN(U9:U102)</f>
        <v>185.46619457089867</v>
      </c>
      <c r="V105" s="81">
        <f>MIN(V9:V102)</f>
        <v>1020.0640701399427</v>
      </c>
    </row>
    <row r="106" spans="17:22" ht="14.25">
      <c r="Q106" s="10" t="s">
        <v>236</v>
      </c>
      <c r="R106" s="81">
        <f>MAX(R9:R102)</f>
        <v>457.8313253012048</v>
      </c>
      <c r="T106" s="81">
        <f>MAX(T9:T102)</f>
        <v>2650.6024096385545</v>
      </c>
      <c r="U106" s="81">
        <f>MAX(U9:U102)</f>
        <v>294.51137884872827</v>
      </c>
      <c r="V106" s="81">
        <f>MAX(V9:V102)</f>
        <v>1619.8125836680056</v>
      </c>
    </row>
    <row r="107" spans="17:22" ht="14.25">
      <c r="Q107" s="10" t="s">
        <v>237</v>
      </c>
      <c r="R107" s="81">
        <f>AVERAGE(R9:R102)</f>
        <v>352.4548689406761</v>
      </c>
      <c r="T107" s="81">
        <f>AVERAGE(T9:T102)</f>
        <v>2040.5281886039145</v>
      </c>
      <c r="U107" s="81">
        <f>AVERAGE(U9:U102)</f>
        <v>226.72535428932392</v>
      </c>
      <c r="V107" s="81">
        <f>AVERAGE(V9:V102)</f>
        <v>1246.98944859128</v>
      </c>
    </row>
  </sheetData>
  <sheetProtection/>
  <mergeCells count="13">
    <mergeCell ref="P7:P8"/>
    <mergeCell ref="O7:O8"/>
    <mergeCell ref="I7:I8"/>
    <mergeCell ref="J7:J8"/>
    <mergeCell ref="K7:K8"/>
    <mergeCell ref="L7:L8"/>
    <mergeCell ref="M7:M8"/>
    <mergeCell ref="E7:E8"/>
    <mergeCell ref="A7:A8"/>
    <mergeCell ref="B7:B8"/>
    <mergeCell ref="C7:C8"/>
    <mergeCell ref="D7:D8"/>
    <mergeCell ref="N7:N8"/>
  </mergeCells>
  <printOptions gridLines="1" horizontalCentered="1"/>
  <pageMargins left="0.07874015748031496" right="0.07874015748031496" top="0.3937007874015748" bottom="0.3937007874015748" header="0.1968503937007874" footer="0.1968503937007874"/>
  <pageSetup horizontalDpi="300" verticalDpi="300" orientation="landscape" paperSize="9" scale="64" r:id="rId3"/>
  <headerFooter alignWithMargins="0">
    <oddHeader>&amp;C&amp;"Arial;Normal"&amp;8&amp;Z&amp;F / &amp;A</oddHeader>
    <oddFooter>&amp;L&amp;"Arial,Normal;Normal"&amp;8DJF - Afdeling for Sortsafprøvning&amp;C&amp;"Arial,Normal;Normal"&amp;8Side &amp;P af &amp;N&amp;R&amp;"Arial,Normal;Normal"&amp;8&amp;D  &amp;T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1:Q22"/>
  <sheetViews>
    <sheetView zoomScalePageLayoutView="0" workbookViewId="0" topLeftCell="A1">
      <selection activeCell="O7" sqref="O7"/>
    </sheetView>
  </sheetViews>
  <sheetFormatPr defaultColWidth="8.8515625" defaultRowHeight="12.75"/>
  <cols>
    <col min="1" max="1" width="4.421875" style="96" customWidth="1"/>
    <col min="2" max="2" width="8.421875" style="96" bestFit="1" customWidth="1"/>
    <col min="3" max="3" width="5.00390625" style="96" bestFit="1" customWidth="1"/>
    <col min="4" max="4" width="16.140625" style="96" customWidth="1"/>
    <col min="5" max="5" width="25.00390625" style="96" bestFit="1" customWidth="1"/>
    <col min="6" max="6" width="7.57421875" style="96" customWidth="1"/>
    <col min="7" max="7" width="6.140625" style="96" customWidth="1"/>
    <col min="8" max="8" width="7.57421875" style="96" customWidth="1"/>
    <col min="9" max="10" width="8.8515625" style="96" customWidth="1"/>
    <col min="11" max="11" width="14.57421875" style="133" customWidth="1"/>
    <col min="12" max="16384" width="8.8515625" style="96" customWidth="1"/>
  </cols>
  <sheetData>
    <row r="1" spans="1:11" ht="18">
      <c r="A1" s="89" t="s">
        <v>238</v>
      </c>
      <c r="B1" s="90"/>
      <c r="C1" s="90"/>
      <c r="D1" s="90"/>
      <c r="E1" s="90"/>
      <c r="F1" s="91"/>
      <c r="G1" s="91"/>
      <c r="H1" s="92"/>
      <c r="I1" s="93" t="s">
        <v>69</v>
      </c>
      <c r="J1" s="94" t="s">
        <v>69</v>
      </c>
      <c r="K1" s="95"/>
    </row>
    <row r="2" spans="1:14" ht="12.75">
      <c r="A2" s="97"/>
      <c r="B2" s="91"/>
      <c r="C2" s="91"/>
      <c r="D2" s="91"/>
      <c r="E2" s="91"/>
      <c r="F2" s="91"/>
      <c r="G2" s="91"/>
      <c r="H2" s="92"/>
      <c r="I2" s="93">
        <v>3</v>
      </c>
      <c r="J2" s="94">
        <v>4</v>
      </c>
      <c r="K2" s="95"/>
      <c r="L2" s="10"/>
      <c r="M2" s="10" t="s">
        <v>73</v>
      </c>
      <c r="N2" s="10">
        <v>13.5</v>
      </c>
    </row>
    <row r="3" spans="1:14" ht="15">
      <c r="A3" s="98" t="s">
        <v>239</v>
      </c>
      <c r="B3" s="99"/>
      <c r="C3" s="99"/>
      <c r="D3" s="99"/>
      <c r="E3" s="99"/>
      <c r="F3" s="99"/>
      <c r="G3" s="99"/>
      <c r="H3" s="100"/>
      <c r="I3" s="93" t="s">
        <v>240</v>
      </c>
      <c r="J3" s="94" t="s">
        <v>241</v>
      </c>
      <c r="K3" s="95"/>
      <c r="L3" s="10"/>
      <c r="M3" s="10"/>
      <c r="N3" s="10">
        <v>220</v>
      </c>
    </row>
    <row r="4" spans="1:17" s="107" customFormat="1" ht="25.5">
      <c r="A4" s="101" t="s">
        <v>242</v>
      </c>
      <c r="B4" s="102" t="s">
        <v>79</v>
      </c>
      <c r="C4" s="102" t="s">
        <v>80</v>
      </c>
      <c r="D4" s="103" t="s">
        <v>81</v>
      </c>
      <c r="E4" s="103"/>
      <c r="F4" s="101" t="s">
        <v>85</v>
      </c>
      <c r="G4" s="101" t="s">
        <v>86</v>
      </c>
      <c r="H4" s="104" t="s">
        <v>87</v>
      </c>
      <c r="I4" s="105" t="s">
        <v>89</v>
      </c>
      <c r="J4" s="106" t="s">
        <v>243</v>
      </c>
      <c r="K4" s="95" t="s">
        <v>244</v>
      </c>
      <c r="L4" s="25"/>
      <c r="M4" s="25"/>
      <c r="N4" s="135" t="s">
        <v>245</v>
      </c>
      <c r="O4" s="134" t="s">
        <v>95</v>
      </c>
      <c r="P4" s="134" t="s">
        <v>96</v>
      </c>
      <c r="Q4" s="85"/>
    </row>
    <row r="5" spans="1:11" ht="9" customHeight="1">
      <c r="A5" s="185">
        <v>1</v>
      </c>
      <c r="B5" s="186" t="s">
        <v>246</v>
      </c>
      <c r="C5" s="187" t="s">
        <v>98</v>
      </c>
      <c r="D5" s="188" t="s">
        <v>99</v>
      </c>
      <c r="E5" s="111" t="s">
        <v>247</v>
      </c>
      <c r="F5" s="189"/>
      <c r="G5" s="190"/>
      <c r="H5" s="191">
        <v>215</v>
      </c>
      <c r="I5" s="192">
        <f>H5*1.54</f>
        <v>331.1</v>
      </c>
      <c r="J5" s="193">
        <f>H5*1.5*10/6</f>
        <v>537.5</v>
      </c>
      <c r="K5" s="184">
        <f>J5*$J$2/1000</f>
        <v>2.15</v>
      </c>
    </row>
    <row r="6" spans="1:11" ht="8.25" customHeight="1">
      <c r="A6" s="185"/>
      <c r="B6" s="186"/>
      <c r="C6" s="187"/>
      <c r="D6" s="188"/>
      <c r="E6" s="111" t="s">
        <v>248</v>
      </c>
      <c r="F6" s="189"/>
      <c r="G6" s="190"/>
      <c r="H6" s="191"/>
      <c r="I6" s="192"/>
      <c r="J6" s="193"/>
      <c r="K6" s="184">
        <f>I6*$I$2/1000</f>
        <v>0</v>
      </c>
    </row>
    <row r="7" spans="1:17" ht="15">
      <c r="A7" s="115">
        <v>2</v>
      </c>
      <c r="B7" s="115" t="s">
        <v>249</v>
      </c>
      <c r="C7" s="109" t="s">
        <v>105</v>
      </c>
      <c r="D7" s="110" t="s">
        <v>250</v>
      </c>
      <c r="E7" s="115" t="s">
        <v>251</v>
      </c>
      <c r="F7" s="108">
        <v>258</v>
      </c>
      <c r="G7" s="108">
        <v>92</v>
      </c>
      <c r="H7" s="112">
        <f>60*F7/G7</f>
        <v>168.2608695652174</v>
      </c>
      <c r="I7" s="113">
        <f aca="true" t="shared" si="0" ref="I7:I13">H7*1.54</f>
        <v>259.12173913043483</v>
      </c>
      <c r="J7" s="114">
        <f aca="true" t="shared" si="1" ref="J7:J13">H7*1.5*10/6</f>
        <v>420.6521739130435</v>
      </c>
      <c r="K7" s="116">
        <f aca="true" t="shared" si="2" ref="K7:K13">J7*$J$2/1000</f>
        <v>1.682608695652174</v>
      </c>
      <c r="M7" s="43">
        <f>200*95/F7</f>
        <v>73.64341085271317</v>
      </c>
      <c r="N7" s="34"/>
      <c r="O7" s="43">
        <f>$N$3/F7*1000</f>
        <v>852.7131782945736</v>
      </c>
      <c r="P7" s="43">
        <f>O7/$N$2</f>
        <v>63.163939132931375</v>
      </c>
      <c r="Q7" s="82"/>
    </row>
    <row r="8" spans="1:16" ht="15">
      <c r="A8" s="115">
        <v>3</v>
      </c>
      <c r="B8" s="115" t="s">
        <v>252</v>
      </c>
      <c r="C8" s="117" t="s">
        <v>105</v>
      </c>
      <c r="D8" s="110" t="s">
        <v>253</v>
      </c>
      <c r="E8" s="115"/>
      <c r="F8" s="108">
        <v>282</v>
      </c>
      <c r="G8" s="108">
        <v>92</v>
      </c>
      <c r="H8" s="112">
        <f aca="true" t="shared" si="3" ref="H8:H13">70*F8/G8</f>
        <v>214.56521739130434</v>
      </c>
      <c r="I8" s="113">
        <f t="shared" si="0"/>
        <v>330.4304347826087</v>
      </c>
      <c r="J8" s="114">
        <f t="shared" si="1"/>
        <v>536.4130434782609</v>
      </c>
      <c r="K8" s="116">
        <f t="shared" si="2"/>
        <v>2.1456521739130436</v>
      </c>
      <c r="M8" s="43">
        <f aca="true" t="shared" si="4" ref="M8:M13">200*95/F8</f>
        <v>67.37588652482269</v>
      </c>
      <c r="N8" s="34"/>
      <c r="O8" s="43">
        <f aca="true" t="shared" si="5" ref="O8:O13">$N$3/F8*1000</f>
        <v>780.1418439716313</v>
      </c>
      <c r="P8" s="43">
        <f aca="true" t="shared" si="6" ref="P8:P13">O8/$N$2</f>
        <v>57.788284738639355</v>
      </c>
    </row>
    <row r="9" spans="1:16" ht="15">
      <c r="A9" s="115">
        <v>4</v>
      </c>
      <c r="B9" s="115" t="s">
        <v>254</v>
      </c>
      <c r="C9" s="109" t="s">
        <v>105</v>
      </c>
      <c r="D9" s="110" t="s">
        <v>255</v>
      </c>
      <c r="E9" s="115"/>
      <c r="F9" s="108">
        <v>305</v>
      </c>
      <c r="G9" s="108">
        <v>89</v>
      </c>
      <c r="H9" s="112">
        <f t="shared" si="3"/>
        <v>239.8876404494382</v>
      </c>
      <c r="I9" s="113">
        <f t="shared" si="0"/>
        <v>369.42696629213486</v>
      </c>
      <c r="J9" s="114">
        <f t="shared" si="1"/>
        <v>599.7191011235956</v>
      </c>
      <c r="K9" s="116">
        <f t="shared" si="2"/>
        <v>2.3988764044943824</v>
      </c>
      <c r="M9" s="43">
        <f t="shared" si="4"/>
        <v>62.295081967213115</v>
      </c>
      <c r="N9" s="34"/>
      <c r="O9" s="43">
        <f t="shared" si="5"/>
        <v>721.3114754098361</v>
      </c>
      <c r="P9" s="43">
        <f t="shared" si="6"/>
        <v>53.43047965998786</v>
      </c>
    </row>
    <row r="10" spans="1:16" ht="15">
      <c r="A10" s="115">
        <v>5</v>
      </c>
      <c r="B10" s="115">
        <v>21233</v>
      </c>
      <c r="C10" s="109" t="s">
        <v>121</v>
      </c>
      <c r="D10" s="110" t="s">
        <v>256</v>
      </c>
      <c r="E10" s="115"/>
      <c r="F10" s="108">
        <v>215</v>
      </c>
      <c r="G10" s="108">
        <v>92</v>
      </c>
      <c r="H10" s="112">
        <f t="shared" si="3"/>
        <v>163.58695652173913</v>
      </c>
      <c r="I10" s="113">
        <f t="shared" si="0"/>
        <v>251.92391304347825</v>
      </c>
      <c r="J10" s="114">
        <f t="shared" si="1"/>
        <v>408.9673913043478</v>
      </c>
      <c r="K10" s="116">
        <f t="shared" si="2"/>
        <v>1.6358695652173914</v>
      </c>
      <c r="M10" s="43">
        <f t="shared" si="4"/>
        <v>88.37209302325581</v>
      </c>
      <c r="N10" s="34"/>
      <c r="O10" s="43">
        <f t="shared" si="5"/>
        <v>1023.2558139534884</v>
      </c>
      <c r="P10" s="43">
        <f t="shared" si="6"/>
        <v>75.79672695951766</v>
      </c>
    </row>
    <row r="11" spans="1:16" ht="15">
      <c r="A11" s="115">
        <v>6</v>
      </c>
      <c r="B11" s="118">
        <v>24893</v>
      </c>
      <c r="C11" s="109" t="s">
        <v>121</v>
      </c>
      <c r="D11" s="119" t="s">
        <v>257</v>
      </c>
      <c r="E11" s="120" t="s">
        <v>251</v>
      </c>
      <c r="F11" s="108">
        <v>260</v>
      </c>
      <c r="G11" s="108">
        <v>95</v>
      </c>
      <c r="H11" s="112">
        <f t="shared" si="3"/>
        <v>191.57894736842104</v>
      </c>
      <c r="I11" s="113">
        <f t="shared" si="0"/>
        <v>295.0315789473684</v>
      </c>
      <c r="J11" s="114">
        <f t="shared" si="1"/>
        <v>478.94736842105266</v>
      </c>
      <c r="K11" s="116">
        <f t="shared" si="2"/>
        <v>1.9157894736842107</v>
      </c>
      <c r="M11" s="43">
        <f t="shared" si="4"/>
        <v>73.07692307692308</v>
      </c>
      <c r="N11" s="34"/>
      <c r="O11" s="43">
        <f t="shared" si="5"/>
        <v>846.1538461538462</v>
      </c>
      <c r="P11" s="43">
        <f t="shared" si="6"/>
        <v>62.67806267806268</v>
      </c>
    </row>
    <row r="12" spans="1:16" ht="15">
      <c r="A12" s="115">
        <v>7</v>
      </c>
      <c r="B12" s="115">
        <v>24894</v>
      </c>
      <c r="C12" s="109" t="s">
        <v>121</v>
      </c>
      <c r="D12" s="119" t="s">
        <v>258</v>
      </c>
      <c r="E12" s="120" t="s">
        <v>251</v>
      </c>
      <c r="F12" s="108">
        <v>308</v>
      </c>
      <c r="G12" s="108">
        <v>97</v>
      </c>
      <c r="H12" s="112">
        <f t="shared" si="3"/>
        <v>222.2680412371134</v>
      </c>
      <c r="I12" s="113">
        <f t="shared" si="0"/>
        <v>342.29278350515466</v>
      </c>
      <c r="J12" s="114">
        <f t="shared" si="1"/>
        <v>555.6701030927835</v>
      </c>
      <c r="K12" s="116">
        <f t="shared" si="2"/>
        <v>2.222680412371134</v>
      </c>
      <c r="M12" s="43">
        <f t="shared" si="4"/>
        <v>61.688311688311686</v>
      </c>
      <c r="N12" s="34"/>
      <c r="O12" s="43">
        <f t="shared" si="5"/>
        <v>714.2857142857143</v>
      </c>
      <c r="P12" s="43">
        <f t="shared" si="6"/>
        <v>52.91005291005291</v>
      </c>
    </row>
    <row r="13" spans="1:16" ht="15">
      <c r="A13" s="115">
        <v>8</v>
      </c>
      <c r="B13" s="115">
        <v>25941</v>
      </c>
      <c r="C13" s="109" t="s">
        <v>121</v>
      </c>
      <c r="D13" s="110" t="s">
        <v>259</v>
      </c>
      <c r="E13" s="115"/>
      <c r="F13" s="108">
        <v>267</v>
      </c>
      <c r="G13" s="108">
        <v>90</v>
      </c>
      <c r="H13" s="112">
        <f t="shared" si="3"/>
        <v>207.66666666666666</v>
      </c>
      <c r="I13" s="113">
        <f t="shared" si="0"/>
        <v>319.8066666666667</v>
      </c>
      <c r="J13" s="114">
        <f t="shared" si="1"/>
        <v>519.1666666666666</v>
      </c>
      <c r="K13" s="116">
        <f t="shared" si="2"/>
        <v>2.0766666666666667</v>
      </c>
      <c r="M13" s="43">
        <f t="shared" si="4"/>
        <v>71.16104868913858</v>
      </c>
      <c r="N13" s="34"/>
      <c r="O13" s="43">
        <f t="shared" si="5"/>
        <v>823.9700374531835</v>
      </c>
      <c r="P13" s="43">
        <f t="shared" si="6"/>
        <v>61.03481758912471</v>
      </c>
    </row>
    <row r="14" spans="1:11" ht="15.75">
      <c r="A14" s="121"/>
      <c r="B14" s="122"/>
      <c r="C14" s="121"/>
      <c r="D14" s="123"/>
      <c r="E14" s="123"/>
      <c r="F14" s="124"/>
      <c r="G14" s="125"/>
      <c r="H14" s="124"/>
      <c r="K14" s="126"/>
    </row>
    <row r="15" spans="1:16" ht="12.75">
      <c r="A15" s="127"/>
      <c r="B15" s="128"/>
      <c r="C15" s="127"/>
      <c r="D15" s="127"/>
      <c r="E15" s="128"/>
      <c r="F15" s="127"/>
      <c r="G15" s="128"/>
      <c r="H15" s="128"/>
      <c r="I15" s="127"/>
      <c r="J15" s="127"/>
      <c r="K15" s="127"/>
      <c r="N15" s="96" t="s">
        <v>235</v>
      </c>
      <c r="O15" s="136">
        <f>MIN(O7:O14)</f>
        <v>714.2857142857143</v>
      </c>
      <c r="P15" s="136">
        <f>MIN(P7:P14)</f>
        <v>52.91005291005291</v>
      </c>
    </row>
    <row r="16" spans="1:16" ht="12.75">
      <c r="A16" s="127"/>
      <c r="B16" s="128"/>
      <c r="C16" s="127"/>
      <c r="D16" s="128"/>
      <c r="E16" s="127"/>
      <c r="F16" s="127"/>
      <c r="G16" s="128"/>
      <c r="H16" s="128"/>
      <c r="I16" s="127"/>
      <c r="J16" s="127"/>
      <c r="K16" s="127"/>
      <c r="N16" s="96" t="s">
        <v>236</v>
      </c>
      <c r="O16" s="136">
        <f>MAX(O7:O14)</f>
        <v>1023.2558139534884</v>
      </c>
      <c r="P16" s="136">
        <f>MAX(P7:P14)</f>
        <v>75.79672695951766</v>
      </c>
    </row>
    <row r="17" spans="1:16" ht="12.75">
      <c r="A17" s="127"/>
      <c r="B17" s="128"/>
      <c r="C17" s="127"/>
      <c r="D17" s="128"/>
      <c r="E17" s="127"/>
      <c r="F17" s="127"/>
      <c r="G17" s="128"/>
      <c r="H17" s="128"/>
      <c r="I17" s="127"/>
      <c r="J17" s="127"/>
      <c r="K17" s="127"/>
      <c r="N17" s="96" t="s">
        <v>237</v>
      </c>
      <c r="O17" s="136">
        <f>AVERAGE(O7:O14)</f>
        <v>823.1188442174678</v>
      </c>
      <c r="P17" s="136">
        <f>AVERAGE(P7:P14)</f>
        <v>60.971766238330936</v>
      </c>
    </row>
    <row r="18" spans="1:11" ht="15">
      <c r="A18" s="127"/>
      <c r="B18" s="128"/>
      <c r="C18" s="127"/>
      <c r="D18" s="127"/>
      <c r="E18" s="127"/>
      <c r="F18" s="127"/>
      <c r="G18" s="128"/>
      <c r="H18" s="129"/>
      <c r="I18" s="127"/>
      <c r="J18" s="127"/>
      <c r="K18" s="127"/>
    </row>
    <row r="19" spans="1:11" ht="12.75">
      <c r="A19" s="127"/>
      <c r="B19" s="128"/>
      <c r="C19" s="127"/>
      <c r="D19" s="127"/>
      <c r="E19" s="127"/>
      <c r="F19" s="127"/>
      <c r="G19" s="128"/>
      <c r="H19" s="128"/>
      <c r="I19" s="127"/>
      <c r="J19" s="127"/>
      <c r="K19" s="127"/>
    </row>
    <row r="20" spans="1:11" ht="12.75">
      <c r="A20" s="127"/>
      <c r="B20" s="128"/>
      <c r="C20" s="127"/>
      <c r="D20" s="127"/>
      <c r="E20" s="127"/>
      <c r="F20" s="127"/>
      <c r="G20" s="128"/>
      <c r="H20" s="128"/>
      <c r="I20" s="127"/>
      <c r="J20" s="127"/>
      <c r="K20" s="127"/>
    </row>
    <row r="21" spans="1:11" ht="12.75">
      <c r="A21" s="127"/>
      <c r="B21" s="128"/>
      <c r="C21" s="127"/>
      <c r="D21" s="128"/>
      <c r="E21" s="127"/>
      <c r="F21" s="127"/>
      <c r="G21" s="128"/>
      <c r="H21" s="128"/>
      <c r="I21" s="127"/>
      <c r="J21" s="127"/>
      <c r="K21" s="127"/>
    </row>
    <row r="22" spans="1:5" ht="15">
      <c r="A22" s="109"/>
      <c r="B22" s="130"/>
      <c r="C22" s="117"/>
      <c r="D22" s="131"/>
      <c r="E22" s="132"/>
    </row>
  </sheetData>
  <sheetProtection/>
  <mergeCells count="10">
    <mergeCell ref="K5:K6"/>
    <mergeCell ref="A5:A6"/>
    <mergeCell ref="B5:B6"/>
    <mergeCell ref="C5:C6"/>
    <mergeCell ref="D5:D6"/>
    <mergeCell ref="F5:F6"/>
    <mergeCell ref="G5:G6"/>
    <mergeCell ref="H5:H6"/>
    <mergeCell ref="I5:I6"/>
    <mergeCell ref="J5:J6"/>
  </mergeCells>
  <printOptions gridLines="1"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3"/>
  <headerFooter alignWithMargins="0">
    <oddHeader>&amp;C&amp;"Arial Narrow,Normal"&amp;8&amp;F / &amp;A</oddHeader>
    <oddFooter>&amp;L&amp;"Arial Narrow,Normal"&amp;8Afdeling for Sortsafprøvning&amp;C&amp;"Arial Narrow,Normal"&amp;8Side &amp;P af &amp;N&amp;R&amp;"Arial Narrow,Normal"&amp;8&amp;D &amp;T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L61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18.57421875" style="0" bestFit="1" customWidth="1"/>
    <col min="2" max="3" width="9.140625" style="88" customWidth="1"/>
    <col min="4" max="4" width="7.28125" style="88" bestFit="1" customWidth="1"/>
    <col min="5" max="5" width="6.00390625" style="88" bestFit="1" customWidth="1"/>
    <col min="6" max="7" width="7.421875" style="88" bestFit="1" customWidth="1"/>
    <col min="8" max="8" width="8.8515625" style="88" bestFit="1" customWidth="1"/>
    <col min="9" max="9" width="7.421875" style="88" bestFit="1" customWidth="1"/>
    <col min="12" max="12" width="9.28125" style="0" bestFit="1" customWidth="1"/>
  </cols>
  <sheetData>
    <row r="2" spans="1:9" ht="12.75">
      <c r="A2" t="s">
        <v>260</v>
      </c>
      <c r="B2" s="86"/>
      <c r="C2" s="86"/>
      <c r="D2" s="86"/>
      <c r="G2" s="86"/>
      <c r="I2" s="86"/>
    </row>
    <row r="3" spans="2:9" ht="51">
      <c r="B3" s="86" t="s">
        <v>261</v>
      </c>
      <c r="C3" s="86" t="s">
        <v>262</v>
      </c>
      <c r="D3" s="86" t="s">
        <v>263</v>
      </c>
      <c r="E3" s="86" t="s">
        <v>264</v>
      </c>
      <c r="F3" s="86" t="s">
        <v>265</v>
      </c>
      <c r="G3" s="86" t="s">
        <v>266</v>
      </c>
      <c r="H3" s="86" t="s">
        <v>267</v>
      </c>
      <c r="I3" s="86" t="s">
        <v>268</v>
      </c>
    </row>
    <row r="4" spans="1:9" ht="12.75">
      <c r="A4" s="87"/>
      <c r="B4" s="147"/>
      <c r="C4" s="147"/>
      <c r="D4" s="147"/>
      <c r="E4" s="147"/>
      <c r="F4" s="147"/>
      <c r="G4" s="147"/>
      <c r="H4" s="147"/>
      <c r="I4" s="147"/>
    </row>
    <row r="5" spans="1:9" ht="12.75">
      <c r="A5" t="s">
        <v>269</v>
      </c>
      <c r="B5" s="88" t="s">
        <v>56</v>
      </c>
      <c r="C5" s="145">
        <v>0.999</v>
      </c>
      <c r="D5" s="88">
        <v>5</v>
      </c>
      <c r="E5" s="88">
        <v>3</v>
      </c>
      <c r="F5" s="88">
        <v>1200</v>
      </c>
      <c r="G5" s="88">
        <v>3600</v>
      </c>
      <c r="H5" s="88" t="s">
        <v>270</v>
      </c>
      <c r="I5" s="88" t="s">
        <v>270</v>
      </c>
    </row>
    <row r="6" spans="1:9" ht="12.75">
      <c r="A6" t="s">
        <v>271</v>
      </c>
      <c r="B6" s="88" t="s">
        <v>60</v>
      </c>
      <c r="C6" s="145">
        <v>0.999</v>
      </c>
      <c r="D6" s="88">
        <v>5</v>
      </c>
      <c r="E6" s="88">
        <v>3</v>
      </c>
      <c r="F6" s="88">
        <v>1200</v>
      </c>
      <c r="G6" s="88">
        <v>3600</v>
      </c>
      <c r="H6" s="88" t="s">
        <v>270</v>
      </c>
      <c r="I6" s="88" t="s">
        <v>270</v>
      </c>
    </row>
    <row r="7" spans="1:9" ht="12.75">
      <c r="A7" t="s">
        <v>272</v>
      </c>
      <c r="B7" s="88" t="s">
        <v>52</v>
      </c>
      <c r="C7" s="145">
        <v>0.999</v>
      </c>
      <c r="D7" s="88">
        <v>5</v>
      </c>
      <c r="E7" s="88">
        <v>3</v>
      </c>
      <c r="F7" s="88">
        <v>1200</v>
      </c>
      <c r="G7" s="88">
        <v>3600</v>
      </c>
      <c r="H7" s="88" t="s">
        <v>270</v>
      </c>
      <c r="I7" s="88" t="s">
        <v>270</v>
      </c>
    </row>
    <row r="8" spans="1:9" ht="12.75">
      <c r="A8" t="s">
        <v>273</v>
      </c>
      <c r="B8" s="88" t="s">
        <v>5</v>
      </c>
      <c r="C8" s="145">
        <v>0.997</v>
      </c>
      <c r="D8" s="88">
        <v>8</v>
      </c>
      <c r="E8" s="88">
        <v>2</v>
      </c>
      <c r="F8" s="88">
        <v>1200</v>
      </c>
      <c r="G8" s="88">
        <v>2400</v>
      </c>
      <c r="H8" s="88" t="s">
        <v>270</v>
      </c>
      <c r="I8" s="88" t="s">
        <v>270</v>
      </c>
    </row>
    <row r="9" spans="2:9" ht="12.75">
      <c r="B9" s="88" t="s">
        <v>6</v>
      </c>
      <c r="C9" s="145">
        <v>0.99</v>
      </c>
      <c r="D9" s="88">
        <v>24</v>
      </c>
      <c r="E9" s="88">
        <v>2</v>
      </c>
      <c r="F9" s="88">
        <v>1200</v>
      </c>
      <c r="G9" s="88">
        <v>2400</v>
      </c>
      <c r="H9" s="88" t="s">
        <v>270</v>
      </c>
      <c r="I9" s="88" t="s">
        <v>270</v>
      </c>
    </row>
    <row r="10" spans="1:9" ht="12.75">
      <c r="A10" t="s">
        <v>274</v>
      </c>
      <c r="B10" s="88" t="s">
        <v>5</v>
      </c>
      <c r="C10" s="145">
        <v>0.9</v>
      </c>
      <c r="D10" s="88">
        <v>240</v>
      </c>
      <c r="E10" s="88">
        <v>2</v>
      </c>
      <c r="F10" s="88">
        <v>1200</v>
      </c>
      <c r="G10" s="88">
        <v>2400</v>
      </c>
      <c r="H10" s="88" t="s">
        <v>270</v>
      </c>
      <c r="I10" s="88" t="s">
        <v>270</v>
      </c>
    </row>
    <row r="12" spans="1:9" ht="12.75">
      <c r="A12" t="s">
        <v>275</v>
      </c>
      <c r="B12" s="88" t="s">
        <v>56</v>
      </c>
      <c r="C12" s="145">
        <v>0.997</v>
      </c>
      <c r="D12" s="88">
        <v>12</v>
      </c>
      <c r="E12" s="88">
        <v>3</v>
      </c>
      <c r="F12" s="88">
        <v>1200</v>
      </c>
      <c r="G12" s="88">
        <v>3600</v>
      </c>
      <c r="H12" s="88" t="s">
        <v>270</v>
      </c>
      <c r="I12" s="88" t="s">
        <v>270</v>
      </c>
    </row>
    <row r="13" spans="1:9" ht="12.75">
      <c r="A13" t="s">
        <v>276</v>
      </c>
      <c r="B13" s="88" t="s">
        <v>60</v>
      </c>
      <c r="C13" s="145">
        <v>0.997</v>
      </c>
      <c r="D13" s="88">
        <v>12</v>
      </c>
      <c r="E13" s="88">
        <v>3</v>
      </c>
      <c r="F13" s="88">
        <v>1200</v>
      </c>
      <c r="G13" s="88">
        <v>3600</v>
      </c>
      <c r="H13" s="88" t="s">
        <v>270</v>
      </c>
      <c r="I13" s="88" t="s">
        <v>270</v>
      </c>
    </row>
    <row r="14" spans="2:9" ht="12.75">
      <c r="B14" s="88" t="s">
        <v>52</v>
      </c>
      <c r="C14" s="145">
        <v>0.997</v>
      </c>
      <c r="D14" s="88">
        <v>12</v>
      </c>
      <c r="E14" s="88">
        <v>3</v>
      </c>
      <c r="F14" s="88">
        <v>1200</v>
      </c>
      <c r="G14" s="88">
        <v>3600</v>
      </c>
      <c r="H14" s="88" t="s">
        <v>270</v>
      </c>
      <c r="I14" s="88" t="s">
        <v>270</v>
      </c>
    </row>
    <row r="15" spans="2:9" ht="12.75">
      <c r="B15" s="88" t="s">
        <v>5</v>
      </c>
      <c r="C15" s="145">
        <v>0.99</v>
      </c>
      <c r="D15" s="88">
        <v>24</v>
      </c>
      <c r="E15" s="88">
        <v>2</v>
      </c>
      <c r="F15" s="88">
        <v>1200</v>
      </c>
      <c r="G15" s="88">
        <v>2400</v>
      </c>
      <c r="H15" s="88" t="s">
        <v>270</v>
      </c>
      <c r="I15" s="88" t="s">
        <v>270</v>
      </c>
    </row>
    <row r="16" spans="2:9" ht="12.75">
      <c r="B16" s="88" t="s">
        <v>6</v>
      </c>
      <c r="C16" s="145">
        <v>0.98</v>
      </c>
      <c r="D16" s="88">
        <v>24</v>
      </c>
      <c r="E16" s="88">
        <v>2</v>
      </c>
      <c r="F16" s="88">
        <v>1200</v>
      </c>
      <c r="G16" s="88">
        <v>1200</v>
      </c>
      <c r="H16" s="88" t="s">
        <v>270</v>
      </c>
      <c r="I16" s="88" t="s">
        <v>270</v>
      </c>
    </row>
    <row r="18" spans="1:12" ht="12.75">
      <c r="A18" t="s">
        <v>277</v>
      </c>
      <c r="B18" s="88" t="s">
        <v>56</v>
      </c>
      <c r="C18" s="145">
        <v>0.997</v>
      </c>
      <c r="D18" s="88">
        <v>8</v>
      </c>
      <c r="E18" s="88">
        <v>3</v>
      </c>
      <c r="F18" s="88">
        <v>800</v>
      </c>
      <c r="G18" s="88">
        <v>2400</v>
      </c>
      <c r="H18" s="88" t="s">
        <v>270</v>
      </c>
      <c r="I18" s="88" t="s">
        <v>270</v>
      </c>
      <c r="K18">
        <v>1500</v>
      </c>
      <c r="L18" s="159">
        <f>(1-C18)*K18</f>
        <v>4.5000000000000036</v>
      </c>
    </row>
    <row r="19" spans="1:12" ht="12.75">
      <c r="A19" t="s">
        <v>278</v>
      </c>
      <c r="B19" s="88" t="s">
        <v>60</v>
      </c>
      <c r="C19" s="145">
        <v>0.997</v>
      </c>
      <c r="D19" s="88">
        <v>8</v>
      </c>
      <c r="E19" s="88">
        <v>3</v>
      </c>
      <c r="F19" s="88">
        <v>800</v>
      </c>
      <c r="G19" s="88">
        <v>2400</v>
      </c>
      <c r="H19" s="88" t="s">
        <v>270</v>
      </c>
      <c r="I19" s="88" t="s">
        <v>270</v>
      </c>
      <c r="K19">
        <v>1500</v>
      </c>
      <c r="L19" s="159">
        <f>(1-C19)*K19</f>
        <v>4.5000000000000036</v>
      </c>
    </row>
    <row r="20" spans="2:12" ht="12.75">
      <c r="B20" s="88" t="s">
        <v>52</v>
      </c>
      <c r="C20" s="145">
        <v>0.997</v>
      </c>
      <c r="D20" s="88">
        <v>8</v>
      </c>
      <c r="E20" s="88">
        <v>3</v>
      </c>
      <c r="F20" s="88">
        <v>800</v>
      </c>
      <c r="G20" s="88">
        <v>2400</v>
      </c>
      <c r="H20" s="88" t="s">
        <v>270</v>
      </c>
      <c r="I20" s="88" t="s">
        <v>270</v>
      </c>
      <c r="K20">
        <v>1500</v>
      </c>
      <c r="L20" s="159">
        <f>(1-C20)*K20</f>
        <v>4.5000000000000036</v>
      </c>
    </row>
    <row r="21" spans="2:12" ht="12.75">
      <c r="B21" s="88" t="s">
        <v>5</v>
      </c>
      <c r="C21" s="145">
        <v>0.99</v>
      </c>
      <c r="D21" s="88">
        <v>16</v>
      </c>
      <c r="E21" s="88">
        <v>2</v>
      </c>
      <c r="F21" s="88">
        <v>800</v>
      </c>
      <c r="G21" s="88">
        <v>1600</v>
      </c>
      <c r="H21" s="88" t="s">
        <v>270</v>
      </c>
      <c r="I21" s="88" t="s">
        <v>270</v>
      </c>
      <c r="K21">
        <v>1500</v>
      </c>
      <c r="L21" s="159">
        <f>(1-C21)*K21</f>
        <v>15.000000000000014</v>
      </c>
    </row>
    <row r="22" spans="2:12" ht="12.75">
      <c r="B22" s="88" t="s">
        <v>6</v>
      </c>
      <c r="C22" s="145">
        <v>0.98</v>
      </c>
      <c r="D22" s="88">
        <v>32</v>
      </c>
      <c r="E22" s="88">
        <v>2</v>
      </c>
      <c r="F22" s="88">
        <v>800</v>
      </c>
      <c r="G22" s="88">
        <v>1600</v>
      </c>
      <c r="H22" s="88" t="s">
        <v>270</v>
      </c>
      <c r="I22" s="88" t="s">
        <v>270</v>
      </c>
      <c r="K22">
        <v>1500</v>
      </c>
      <c r="L22" s="159">
        <f>(1-C22)*K22</f>
        <v>30.00000000000003</v>
      </c>
    </row>
    <row r="23" ht="12.75">
      <c r="C23" s="145"/>
    </row>
    <row r="24" spans="1:9" ht="12.75">
      <c r="A24" t="s">
        <v>279</v>
      </c>
      <c r="B24" s="88" t="s">
        <v>56</v>
      </c>
      <c r="C24" s="145">
        <v>0.997</v>
      </c>
      <c r="D24" s="88">
        <v>10</v>
      </c>
      <c r="E24" s="88">
        <v>3</v>
      </c>
      <c r="F24" s="88">
        <v>666</v>
      </c>
      <c r="G24" s="88">
        <v>2000</v>
      </c>
      <c r="H24" s="88" t="s">
        <v>270</v>
      </c>
      <c r="I24" s="88" t="s">
        <v>270</v>
      </c>
    </row>
    <row r="25" spans="2:9" ht="12.75">
      <c r="B25" s="88" t="s">
        <v>60</v>
      </c>
      <c r="C25" s="145">
        <v>0.997</v>
      </c>
      <c r="D25" s="88">
        <v>10</v>
      </c>
      <c r="E25" s="88">
        <v>3</v>
      </c>
      <c r="F25" s="88">
        <v>666</v>
      </c>
      <c r="G25" s="88">
        <v>2000</v>
      </c>
      <c r="H25" s="88" t="s">
        <v>270</v>
      </c>
      <c r="I25" s="88" t="s">
        <v>270</v>
      </c>
    </row>
    <row r="26" spans="2:9" ht="12.75">
      <c r="B26" s="88" t="s">
        <v>52</v>
      </c>
      <c r="C26" s="145">
        <v>0.997</v>
      </c>
      <c r="D26" s="88">
        <v>10</v>
      </c>
      <c r="E26" s="88">
        <v>3</v>
      </c>
      <c r="F26" s="88">
        <v>666</v>
      </c>
      <c r="G26" s="88">
        <v>2000</v>
      </c>
      <c r="H26" s="88" t="s">
        <v>270</v>
      </c>
      <c r="I26" s="88" t="s">
        <v>270</v>
      </c>
    </row>
    <row r="27" spans="2:9" ht="12.75">
      <c r="B27" s="88" t="s">
        <v>5</v>
      </c>
      <c r="C27" s="145">
        <v>0.98</v>
      </c>
      <c r="D27" s="88">
        <v>40</v>
      </c>
      <c r="E27" s="88">
        <v>3</v>
      </c>
      <c r="F27" s="88">
        <v>666</v>
      </c>
      <c r="G27" s="88">
        <v>2000</v>
      </c>
      <c r="H27" s="88" t="s">
        <v>270</v>
      </c>
      <c r="I27" s="88" t="s">
        <v>270</v>
      </c>
    </row>
    <row r="28" spans="2:9" ht="12.75">
      <c r="B28" s="88" t="s">
        <v>6</v>
      </c>
      <c r="C28" s="145">
        <v>0.975</v>
      </c>
      <c r="D28" s="88">
        <v>50</v>
      </c>
      <c r="E28" s="88">
        <v>3</v>
      </c>
      <c r="F28" s="88">
        <v>666</v>
      </c>
      <c r="G28" s="88">
        <v>2000</v>
      </c>
      <c r="H28" s="88" t="s">
        <v>270</v>
      </c>
      <c r="I28" s="88" t="s">
        <v>270</v>
      </c>
    </row>
    <row r="29" ht="12.75">
      <c r="C29" s="145"/>
    </row>
    <row r="30" spans="1:9" ht="12.75">
      <c r="A30" t="s">
        <v>280</v>
      </c>
      <c r="B30" s="88" t="s">
        <v>56</v>
      </c>
      <c r="C30" s="145">
        <v>0.999</v>
      </c>
      <c r="D30" s="88">
        <v>4</v>
      </c>
      <c r="E30" s="88">
        <v>3</v>
      </c>
      <c r="F30" s="88">
        <v>1000</v>
      </c>
      <c r="G30" s="88">
        <v>3000</v>
      </c>
      <c r="H30" s="88" t="s">
        <v>270</v>
      </c>
      <c r="I30" s="88" t="s">
        <v>270</v>
      </c>
    </row>
    <row r="31" spans="2:9" ht="12.75">
      <c r="B31" s="88" t="s">
        <v>60</v>
      </c>
      <c r="C31" s="145">
        <v>0.999</v>
      </c>
      <c r="D31" s="88">
        <v>4</v>
      </c>
      <c r="E31" s="88">
        <v>3</v>
      </c>
      <c r="F31" s="88">
        <v>1000</v>
      </c>
      <c r="G31" s="88">
        <v>3000</v>
      </c>
      <c r="H31" s="88" t="s">
        <v>270</v>
      </c>
      <c r="I31" s="88" t="s">
        <v>270</v>
      </c>
    </row>
    <row r="32" spans="2:9" ht="12.75">
      <c r="B32" s="88" t="s">
        <v>52</v>
      </c>
      <c r="C32" s="145">
        <v>0.999</v>
      </c>
      <c r="D32" s="88">
        <v>4</v>
      </c>
      <c r="E32" s="88">
        <v>3</v>
      </c>
      <c r="F32" s="88">
        <v>1000</v>
      </c>
      <c r="G32" s="88">
        <v>3000</v>
      </c>
      <c r="H32" s="88" t="s">
        <v>270</v>
      </c>
      <c r="I32" s="88" t="s">
        <v>270</v>
      </c>
    </row>
    <row r="33" spans="2:9" ht="12.75">
      <c r="B33" s="88" t="s">
        <v>5</v>
      </c>
      <c r="C33" s="145">
        <v>0.997</v>
      </c>
      <c r="D33" s="88">
        <v>10</v>
      </c>
      <c r="E33" s="88">
        <v>3</v>
      </c>
      <c r="F33" s="88">
        <v>1000</v>
      </c>
      <c r="G33" s="88">
        <v>3000</v>
      </c>
      <c r="H33" s="88" t="s">
        <v>270</v>
      </c>
      <c r="I33" s="88" t="s">
        <v>270</v>
      </c>
    </row>
    <row r="36" spans="1:9" ht="12.75">
      <c r="A36" t="s">
        <v>281</v>
      </c>
      <c r="B36" s="88" t="s">
        <v>282</v>
      </c>
      <c r="C36" s="145">
        <v>0.99</v>
      </c>
      <c r="D36" s="88">
        <v>30</v>
      </c>
      <c r="E36" s="88">
        <v>3</v>
      </c>
      <c r="F36" s="88">
        <v>1000</v>
      </c>
      <c r="G36" s="88">
        <v>3000</v>
      </c>
      <c r="H36" s="88" t="s">
        <v>270</v>
      </c>
      <c r="I36" s="88" t="s">
        <v>270</v>
      </c>
    </row>
    <row r="37" spans="1:9" ht="12.75">
      <c r="A37" t="s">
        <v>283</v>
      </c>
      <c r="B37" s="88" t="s">
        <v>284</v>
      </c>
      <c r="C37" s="145">
        <v>0.999</v>
      </c>
      <c r="D37" s="88">
        <v>4</v>
      </c>
      <c r="E37" s="88">
        <v>3</v>
      </c>
      <c r="F37" s="88">
        <v>1000</v>
      </c>
      <c r="G37" s="88">
        <v>3000</v>
      </c>
      <c r="H37" s="88" t="s">
        <v>270</v>
      </c>
      <c r="I37" s="88" t="s">
        <v>270</v>
      </c>
    </row>
    <row r="38" spans="1:9" ht="12.75">
      <c r="A38" t="s">
        <v>285</v>
      </c>
      <c r="B38" s="88" t="s">
        <v>5</v>
      </c>
      <c r="C38" s="145">
        <v>0.9</v>
      </c>
      <c r="D38" s="88">
        <v>300</v>
      </c>
      <c r="E38" s="88">
        <v>3</v>
      </c>
      <c r="F38" s="88">
        <v>1000</v>
      </c>
      <c r="G38" s="88">
        <v>3000</v>
      </c>
      <c r="H38" s="88" t="s">
        <v>270</v>
      </c>
      <c r="I38" s="88" t="s">
        <v>270</v>
      </c>
    </row>
    <row r="42" spans="1:9" ht="12.75">
      <c r="A42" t="s">
        <v>286</v>
      </c>
      <c r="B42" s="88" t="s">
        <v>56</v>
      </c>
      <c r="C42" s="88" t="s">
        <v>287</v>
      </c>
      <c r="D42" s="88">
        <v>2</v>
      </c>
      <c r="E42" s="88">
        <v>3</v>
      </c>
      <c r="F42" s="88" t="s">
        <v>270</v>
      </c>
      <c r="G42" s="88" t="s">
        <v>270</v>
      </c>
      <c r="H42" s="88">
        <v>5</v>
      </c>
      <c r="I42" s="88">
        <v>15</v>
      </c>
    </row>
    <row r="43" spans="1:9" ht="12.75">
      <c r="A43" t="s">
        <v>288</v>
      </c>
      <c r="B43" s="88" t="s">
        <v>60</v>
      </c>
      <c r="C43" s="88" t="s">
        <v>287</v>
      </c>
      <c r="D43" s="88">
        <v>2</v>
      </c>
      <c r="E43" s="88">
        <v>3</v>
      </c>
      <c r="F43" s="88" t="s">
        <v>270</v>
      </c>
      <c r="G43" s="88" t="s">
        <v>270</v>
      </c>
      <c r="H43" s="88">
        <v>5</v>
      </c>
      <c r="I43" s="88">
        <v>15</v>
      </c>
    </row>
    <row r="44" spans="1:9" ht="12.75">
      <c r="A44" t="s">
        <v>272</v>
      </c>
      <c r="B44" s="88" t="s">
        <v>52</v>
      </c>
      <c r="C44" s="88" t="s">
        <v>287</v>
      </c>
      <c r="D44" s="88">
        <v>4</v>
      </c>
      <c r="E44" s="88">
        <v>3</v>
      </c>
      <c r="F44" s="88" t="s">
        <v>270</v>
      </c>
      <c r="G44" s="88" t="s">
        <v>270</v>
      </c>
      <c r="H44" s="88">
        <v>5</v>
      </c>
      <c r="I44" s="88">
        <v>15</v>
      </c>
    </row>
    <row r="45" spans="1:9" ht="12.75">
      <c r="A45" t="s">
        <v>289</v>
      </c>
      <c r="B45" s="88" t="s">
        <v>5</v>
      </c>
      <c r="C45" s="88" t="s">
        <v>290</v>
      </c>
      <c r="D45" s="88">
        <v>4</v>
      </c>
      <c r="E45" s="88">
        <v>3</v>
      </c>
      <c r="F45" s="88" t="s">
        <v>270</v>
      </c>
      <c r="G45" s="88" t="s">
        <v>270</v>
      </c>
      <c r="H45" s="88">
        <v>5</v>
      </c>
      <c r="I45" s="88">
        <v>15</v>
      </c>
    </row>
    <row r="47" spans="1:9" ht="12.75">
      <c r="A47" t="s">
        <v>291</v>
      </c>
      <c r="B47" s="88" t="s">
        <v>56</v>
      </c>
      <c r="C47" s="88" t="s">
        <v>292</v>
      </c>
      <c r="D47" s="88">
        <v>2</v>
      </c>
      <c r="E47" s="88">
        <v>3</v>
      </c>
      <c r="F47" s="88" t="s">
        <v>270</v>
      </c>
      <c r="G47" s="88" t="s">
        <v>270</v>
      </c>
      <c r="H47" s="88">
        <v>5</v>
      </c>
      <c r="I47" s="88">
        <v>15</v>
      </c>
    </row>
    <row r="48" spans="1:9" ht="12.75">
      <c r="A48" t="s">
        <v>293</v>
      </c>
      <c r="B48" s="88" t="s">
        <v>60</v>
      </c>
      <c r="C48" s="88" t="s">
        <v>292</v>
      </c>
      <c r="D48" s="88">
        <v>2</v>
      </c>
      <c r="E48" s="88">
        <v>3</v>
      </c>
      <c r="F48" s="88" t="s">
        <v>270</v>
      </c>
      <c r="G48" s="88" t="s">
        <v>270</v>
      </c>
      <c r="H48" s="88">
        <v>5</v>
      </c>
      <c r="I48" s="88">
        <v>15</v>
      </c>
    </row>
    <row r="49" spans="2:9" ht="12.75">
      <c r="B49" s="88" t="s">
        <v>52</v>
      </c>
      <c r="C49" s="88" t="s">
        <v>292</v>
      </c>
      <c r="D49" s="88">
        <v>14</v>
      </c>
      <c r="E49" s="88">
        <v>3</v>
      </c>
      <c r="F49" s="88" t="s">
        <v>270</v>
      </c>
      <c r="G49" s="88" t="s">
        <v>270</v>
      </c>
      <c r="H49" s="88">
        <v>5</v>
      </c>
      <c r="I49" s="88">
        <v>15</v>
      </c>
    </row>
    <row r="50" spans="2:9" ht="12.75">
      <c r="B50" s="88" t="s">
        <v>5</v>
      </c>
      <c r="C50" s="88" t="s">
        <v>294</v>
      </c>
      <c r="D50" s="88">
        <v>14</v>
      </c>
      <c r="E50" s="88">
        <v>3</v>
      </c>
      <c r="F50" s="88" t="s">
        <v>270</v>
      </c>
      <c r="G50" s="88" t="s">
        <v>270</v>
      </c>
      <c r="H50" s="88">
        <v>5</v>
      </c>
      <c r="I50" s="88">
        <v>15</v>
      </c>
    </row>
    <row r="52" spans="1:9" ht="12.75">
      <c r="A52" t="s">
        <v>291</v>
      </c>
      <c r="B52" s="88" t="s">
        <v>56</v>
      </c>
      <c r="C52" s="88" t="s">
        <v>292</v>
      </c>
      <c r="D52" s="88">
        <v>2</v>
      </c>
      <c r="E52" s="88">
        <v>3</v>
      </c>
      <c r="F52" s="88" t="s">
        <v>270</v>
      </c>
      <c r="G52" s="88" t="s">
        <v>270</v>
      </c>
      <c r="H52" s="88">
        <v>5</v>
      </c>
      <c r="I52" s="88">
        <v>15</v>
      </c>
    </row>
    <row r="53" spans="1:9" ht="12.75">
      <c r="A53" t="s">
        <v>295</v>
      </c>
      <c r="B53" s="88" t="s">
        <v>60</v>
      </c>
      <c r="C53" s="88" t="s">
        <v>292</v>
      </c>
      <c r="D53" s="88">
        <v>2</v>
      </c>
      <c r="E53" s="88">
        <v>3</v>
      </c>
      <c r="F53" s="88" t="s">
        <v>270</v>
      </c>
      <c r="G53" s="88" t="s">
        <v>270</v>
      </c>
      <c r="H53" s="88">
        <v>5</v>
      </c>
      <c r="I53" s="88">
        <v>15</v>
      </c>
    </row>
    <row r="54" spans="2:9" ht="12.75">
      <c r="B54" s="88" t="s">
        <v>52</v>
      </c>
      <c r="C54" s="88" t="s">
        <v>292</v>
      </c>
      <c r="D54" s="88">
        <v>10</v>
      </c>
      <c r="E54" s="88">
        <v>3</v>
      </c>
      <c r="F54" s="88" t="s">
        <v>270</v>
      </c>
      <c r="G54" s="88" t="s">
        <v>270</v>
      </c>
      <c r="H54" s="88">
        <v>5</v>
      </c>
      <c r="I54" s="88">
        <v>15</v>
      </c>
    </row>
    <row r="55" spans="2:9" ht="12.75">
      <c r="B55" s="88" t="s">
        <v>5</v>
      </c>
      <c r="C55" s="88" t="s">
        <v>296</v>
      </c>
      <c r="D55" s="88">
        <v>10</v>
      </c>
      <c r="E55" s="88">
        <v>3</v>
      </c>
      <c r="F55" s="88" t="s">
        <v>270</v>
      </c>
      <c r="G55" s="88" t="s">
        <v>270</v>
      </c>
      <c r="H55" s="88">
        <v>5</v>
      </c>
      <c r="I55" s="88">
        <v>15</v>
      </c>
    </row>
    <row r="57" spans="1:9" ht="12.75">
      <c r="A57" t="s">
        <v>297</v>
      </c>
      <c r="B57" s="88" t="s">
        <v>56</v>
      </c>
      <c r="C57" s="88" t="s">
        <v>287</v>
      </c>
      <c r="D57" s="88">
        <v>1</v>
      </c>
      <c r="E57" s="88">
        <v>3</v>
      </c>
      <c r="F57" s="88" t="s">
        <v>270</v>
      </c>
      <c r="G57" s="88" t="s">
        <v>270</v>
      </c>
      <c r="H57" s="88">
        <v>10</v>
      </c>
      <c r="I57" s="88">
        <v>30</v>
      </c>
    </row>
    <row r="58" spans="2:9" ht="12.75">
      <c r="B58" s="88" t="s">
        <v>60</v>
      </c>
      <c r="C58" s="88" t="s">
        <v>287</v>
      </c>
      <c r="D58" s="88">
        <v>1</v>
      </c>
      <c r="E58" s="88">
        <v>3</v>
      </c>
      <c r="F58" s="88" t="s">
        <v>270</v>
      </c>
      <c r="G58" s="88" t="s">
        <v>270</v>
      </c>
      <c r="H58" s="88">
        <v>10</v>
      </c>
      <c r="I58" s="88">
        <v>30</v>
      </c>
    </row>
    <row r="59" spans="2:9" ht="12.75">
      <c r="B59" s="88" t="s">
        <v>52</v>
      </c>
      <c r="C59" s="88" t="s">
        <v>290</v>
      </c>
      <c r="D59" s="88">
        <v>3</v>
      </c>
      <c r="E59" s="88">
        <v>3</v>
      </c>
      <c r="F59" s="88" t="s">
        <v>270</v>
      </c>
      <c r="G59" s="88" t="s">
        <v>270</v>
      </c>
      <c r="H59" s="88">
        <v>10</v>
      </c>
      <c r="I59" s="88">
        <v>30</v>
      </c>
    </row>
    <row r="60" spans="2:9" ht="12.75">
      <c r="B60" s="88" t="s">
        <v>5</v>
      </c>
      <c r="C60" s="88" t="s">
        <v>290</v>
      </c>
      <c r="D60" s="88">
        <v>3</v>
      </c>
      <c r="E60" s="88">
        <v>3</v>
      </c>
      <c r="F60" s="88" t="s">
        <v>270</v>
      </c>
      <c r="G60" s="88" t="s">
        <v>270</v>
      </c>
      <c r="H60" s="88">
        <v>10</v>
      </c>
      <c r="I60" s="88">
        <v>30</v>
      </c>
    </row>
    <row r="61" spans="2:9" ht="12.75">
      <c r="B61" s="88" t="s">
        <v>6</v>
      </c>
      <c r="C61" s="88" t="s">
        <v>290</v>
      </c>
      <c r="D61" s="88">
        <v>3</v>
      </c>
      <c r="E61" s="88">
        <v>3</v>
      </c>
      <c r="F61" s="88" t="s">
        <v>270</v>
      </c>
      <c r="G61" s="88" t="s">
        <v>270</v>
      </c>
      <c r="H61" s="88">
        <v>10</v>
      </c>
      <c r="I61" s="88">
        <v>30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52"/>
  <sheetViews>
    <sheetView zoomScalePageLayoutView="0" workbookViewId="0" topLeftCell="A11">
      <selection activeCell="N53" sqref="N53"/>
    </sheetView>
  </sheetViews>
  <sheetFormatPr defaultColWidth="9.140625" defaultRowHeight="12.75"/>
  <cols>
    <col min="1" max="1" width="18.57421875" style="157" bestFit="1" customWidth="1"/>
    <col min="2" max="9" width="8.57421875" style="146" customWidth="1"/>
    <col min="10" max="14" width="8.57421875" style="88" customWidth="1"/>
  </cols>
  <sheetData>
    <row r="1" ht="12.75"/>
    <row r="2" spans="1:14" ht="12.75">
      <c r="A2" s="157" t="s">
        <v>260</v>
      </c>
      <c r="B2" s="156"/>
      <c r="C2" s="156"/>
      <c r="D2" s="156"/>
      <c r="E2" s="156"/>
      <c r="F2" s="156"/>
      <c r="G2" s="156"/>
      <c r="H2" s="156"/>
      <c r="I2" s="156"/>
      <c r="L2" s="86"/>
      <c r="N2" s="86"/>
    </row>
    <row r="3" spans="2:14" ht="51">
      <c r="B3" s="156" t="s">
        <v>261</v>
      </c>
      <c r="C3" s="156" t="s">
        <v>262</v>
      </c>
      <c r="D3" s="156" t="s">
        <v>298</v>
      </c>
      <c r="E3" s="156"/>
      <c r="F3" s="156"/>
      <c r="G3" s="156"/>
      <c r="H3" s="156"/>
      <c r="I3" s="156"/>
      <c r="J3" s="86" t="s">
        <v>299</v>
      </c>
      <c r="K3" s="86" t="s">
        <v>265</v>
      </c>
      <c r="L3" s="86" t="s">
        <v>266</v>
      </c>
      <c r="M3" s="86" t="s">
        <v>267</v>
      </c>
      <c r="N3" s="86" t="s">
        <v>268</v>
      </c>
    </row>
    <row r="4" spans="2:14" ht="12.75">
      <c r="B4" s="156"/>
      <c r="C4" s="156"/>
      <c r="D4" s="156"/>
      <c r="E4" s="156"/>
      <c r="F4" s="156"/>
      <c r="G4" s="156"/>
      <c r="H4" s="156"/>
      <c r="I4" s="156"/>
      <c r="J4" s="86"/>
      <c r="K4" s="86"/>
      <c r="L4" s="86"/>
      <c r="M4" s="86"/>
      <c r="N4" s="86"/>
    </row>
    <row r="5" spans="1:14" ht="12.75">
      <c r="A5" s="157" t="s">
        <v>269</v>
      </c>
      <c r="B5" s="146" t="s">
        <v>56</v>
      </c>
      <c r="C5" s="158">
        <v>0.999</v>
      </c>
      <c r="D5" s="146">
        <v>6</v>
      </c>
      <c r="J5" s="88">
        <v>2</v>
      </c>
      <c r="K5" s="88">
        <v>1000</v>
      </c>
      <c r="L5" s="88">
        <v>2000</v>
      </c>
      <c r="M5" s="88" t="s">
        <v>270</v>
      </c>
      <c r="N5" s="88" t="s">
        <v>270</v>
      </c>
    </row>
    <row r="6" spans="1:14" ht="12.75">
      <c r="A6" s="157" t="s">
        <v>271</v>
      </c>
      <c r="B6" s="146" t="s">
        <v>60</v>
      </c>
      <c r="C6" s="158">
        <v>0.999</v>
      </c>
      <c r="D6" s="146">
        <v>6</v>
      </c>
      <c r="J6" s="88">
        <v>2</v>
      </c>
      <c r="K6" s="88">
        <v>1000</v>
      </c>
      <c r="L6" s="88">
        <v>2000</v>
      </c>
      <c r="M6" s="88" t="s">
        <v>270</v>
      </c>
      <c r="N6" s="88" t="s">
        <v>270</v>
      </c>
    </row>
    <row r="7" spans="1:14" ht="12.75">
      <c r="A7" s="157" t="s">
        <v>272</v>
      </c>
      <c r="B7" s="146" t="s">
        <v>52</v>
      </c>
      <c r="C7" s="158">
        <v>0.999</v>
      </c>
      <c r="D7" s="146">
        <v>6</v>
      </c>
      <c r="J7" s="88">
        <v>2</v>
      </c>
      <c r="K7" s="88">
        <v>1000</v>
      </c>
      <c r="L7" s="88">
        <v>2000</v>
      </c>
      <c r="M7" s="88" t="s">
        <v>270</v>
      </c>
      <c r="N7" s="88" t="s">
        <v>270</v>
      </c>
    </row>
    <row r="8" spans="1:14" ht="12.75">
      <c r="A8" s="157" t="s">
        <v>273</v>
      </c>
      <c r="B8" s="146" t="s">
        <v>5</v>
      </c>
      <c r="C8" s="158">
        <v>0.997</v>
      </c>
      <c r="D8" s="146">
        <v>11</v>
      </c>
      <c r="J8" s="88">
        <v>2</v>
      </c>
      <c r="K8" s="88">
        <v>1000</v>
      </c>
      <c r="L8" s="88">
        <v>2000</v>
      </c>
      <c r="M8" s="88" t="s">
        <v>270</v>
      </c>
      <c r="N8" s="88" t="s">
        <v>270</v>
      </c>
    </row>
    <row r="9" spans="2:14" ht="12.75">
      <c r="B9" s="146" t="s">
        <v>6</v>
      </c>
      <c r="C9" s="158">
        <v>0.99</v>
      </c>
      <c r="D9" s="146">
        <v>16</v>
      </c>
      <c r="J9" s="88">
        <v>1</v>
      </c>
      <c r="K9" s="88">
        <v>1000</v>
      </c>
      <c r="L9" s="88">
        <v>1000</v>
      </c>
      <c r="M9" s="88" t="s">
        <v>270</v>
      </c>
      <c r="N9" s="88" t="s">
        <v>270</v>
      </c>
    </row>
    <row r="10" spans="1:14" ht="12.75">
      <c r="A10" s="157" t="s">
        <v>274</v>
      </c>
      <c r="B10" s="146" t="s">
        <v>5</v>
      </c>
      <c r="C10" s="158">
        <v>0.9</v>
      </c>
      <c r="D10" s="146">
        <v>100</v>
      </c>
      <c r="J10" s="88">
        <v>1</v>
      </c>
      <c r="K10" s="88">
        <v>1000</v>
      </c>
      <c r="L10" s="88">
        <v>1000</v>
      </c>
      <c r="M10" s="88" t="s">
        <v>270</v>
      </c>
      <c r="N10" s="88" t="s">
        <v>270</v>
      </c>
    </row>
    <row r="11" ht="12.75"/>
    <row r="12" spans="1:14" ht="12.75">
      <c r="A12" s="157" t="s">
        <v>275</v>
      </c>
      <c r="B12" s="146" t="s">
        <v>56</v>
      </c>
      <c r="C12" s="158">
        <v>0.997</v>
      </c>
      <c r="D12" s="146">
        <v>11</v>
      </c>
      <c r="J12" s="88">
        <v>2</v>
      </c>
      <c r="K12" s="88">
        <v>1000</v>
      </c>
      <c r="L12" s="88">
        <v>2000</v>
      </c>
      <c r="M12" s="88" t="s">
        <v>270</v>
      </c>
      <c r="N12" s="88" t="s">
        <v>270</v>
      </c>
    </row>
    <row r="13" spans="1:14" ht="12.75">
      <c r="A13" s="157" t="s">
        <v>276</v>
      </c>
      <c r="B13" s="146" t="s">
        <v>60</v>
      </c>
      <c r="C13" s="158">
        <v>0.997</v>
      </c>
      <c r="D13" s="146">
        <v>11</v>
      </c>
      <c r="J13" s="88">
        <v>2</v>
      </c>
      <c r="K13" s="88">
        <v>1000</v>
      </c>
      <c r="L13" s="88">
        <v>2000</v>
      </c>
      <c r="M13" s="88" t="s">
        <v>270</v>
      </c>
      <c r="N13" s="88" t="s">
        <v>270</v>
      </c>
    </row>
    <row r="14" spans="2:14" ht="12.75">
      <c r="B14" s="146" t="s">
        <v>52</v>
      </c>
      <c r="C14" s="158">
        <v>0.997</v>
      </c>
      <c r="D14" s="146">
        <v>11</v>
      </c>
      <c r="J14" s="88">
        <v>2</v>
      </c>
      <c r="K14" s="88">
        <v>1000</v>
      </c>
      <c r="L14" s="88">
        <v>2000</v>
      </c>
      <c r="M14" s="88" t="s">
        <v>270</v>
      </c>
      <c r="N14" s="88" t="s">
        <v>270</v>
      </c>
    </row>
    <row r="15" spans="2:14" ht="12.75">
      <c r="B15" s="146" t="s">
        <v>5</v>
      </c>
      <c r="C15" s="158">
        <v>0.99</v>
      </c>
      <c r="D15" s="146">
        <v>29</v>
      </c>
      <c r="J15" s="88">
        <v>2</v>
      </c>
      <c r="K15" s="88">
        <v>1000</v>
      </c>
      <c r="L15" s="88">
        <v>2000</v>
      </c>
      <c r="M15" s="88" t="s">
        <v>270</v>
      </c>
      <c r="N15" s="88" t="s">
        <v>270</v>
      </c>
    </row>
    <row r="16" spans="2:14" ht="12.75">
      <c r="B16" s="146" t="s">
        <v>6</v>
      </c>
      <c r="C16" s="158">
        <v>0.98</v>
      </c>
      <c r="D16" s="146">
        <v>29</v>
      </c>
      <c r="J16" s="88">
        <v>1</v>
      </c>
      <c r="K16" s="88">
        <v>1000</v>
      </c>
      <c r="L16" s="88">
        <v>1000</v>
      </c>
      <c r="M16" s="88" t="s">
        <v>270</v>
      </c>
      <c r="N16" s="88" t="s">
        <v>270</v>
      </c>
    </row>
    <row r="17" ht="12.75"/>
    <row r="18" spans="1:14" ht="12.75">
      <c r="A18" s="157" t="s">
        <v>277</v>
      </c>
      <c r="B18" s="146" t="s">
        <v>56</v>
      </c>
      <c r="C18" s="158">
        <v>0.997</v>
      </c>
      <c r="D18" s="146">
        <v>9</v>
      </c>
      <c r="J18" s="88">
        <v>3</v>
      </c>
      <c r="K18" s="88">
        <v>500</v>
      </c>
      <c r="L18" s="88">
        <v>1500</v>
      </c>
      <c r="M18" s="88" t="s">
        <v>270</v>
      </c>
      <c r="N18" s="88" t="s">
        <v>270</v>
      </c>
    </row>
    <row r="19" spans="1:14" ht="12.75">
      <c r="A19" s="157" t="s">
        <v>278</v>
      </c>
      <c r="B19" s="146" t="s">
        <v>60</v>
      </c>
      <c r="C19" s="158">
        <v>0.997</v>
      </c>
      <c r="D19" s="146">
        <v>9</v>
      </c>
      <c r="J19" s="88">
        <v>3</v>
      </c>
      <c r="K19" s="88">
        <v>500</v>
      </c>
      <c r="L19" s="88">
        <v>1500</v>
      </c>
      <c r="M19" s="88" t="s">
        <v>270</v>
      </c>
      <c r="N19" s="88" t="s">
        <v>270</v>
      </c>
    </row>
    <row r="20" spans="2:14" ht="12.75">
      <c r="B20" s="146" t="s">
        <v>52</v>
      </c>
      <c r="C20" s="158">
        <v>0.997</v>
      </c>
      <c r="D20" s="146">
        <v>9</v>
      </c>
      <c r="J20" s="88">
        <v>3</v>
      </c>
      <c r="K20" s="88">
        <v>500</v>
      </c>
      <c r="L20" s="88">
        <v>1500</v>
      </c>
      <c r="M20" s="88" t="s">
        <v>270</v>
      </c>
      <c r="N20" s="88" t="s">
        <v>270</v>
      </c>
    </row>
    <row r="21" spans="2:14" ht="12.75">
      <c r="B21" s="146" t="s">
        <v>5</v>
      </c>
      <c r="C21" s="158">
        <v>0.99</v>
      </c>
      <c r="D21" s="146">
        <v>21</v>
      </c>
      <c r="J21" s="88">
        <v>3</v>
      </c>
      <c r="K21" s="88">
        <v>500</v>
      </c>
      <c r="L21" s="88">
        <v>1500</v>
      </c>
      <c r="M21" s="88" t="s">
        <v>270</v>
      </c>
      <c r="N21" s="88" t="s">
        <v>270</v>
      </c>
    </row>
    <row r="22" spans="2:14" ht="12.75">
      <c r="B22" s="146" t="s">
        <v>6</v>
      </c>
      <c r="C22" s="158">
        <v>0.98</v>
      </c>
      <c r="D22" s="146">
        <v>16</v>
      </c>
      <c r="J22" s="88">
        <v>2</v>
      </c>
      <c r="K22" s="88">
        <v>500</v>
      </c>
      <c r="L22" s="88">
        <v>1000</v>
      </c>
      <c r="M22" s="88" t="s">
        <v>270</v>
      </c>
      <c r="N22" s="88" t="s">
        <v>270</v>
      </c>
    </row>
    <row r="23" ht="12.75">
      <c r="C23" s="158"/>
    </row>
    <row r="24" spans="1:14" ht="12.75">
      <c r="A24" s="157" t="s">
        <v>300</v>
      </c>
      <c r="B24" s="146" t="s">
        <v>56</v>
      </c>
      <c r="C24" s="158">
        <v>0.997</v>
      </c>
      <c r="D24" s="146">
        <v>10</v>
      </c>
      <c r="J24" s="88">
        <v>3</v>
      </c>
      <c r="K24" s="146">
        <v>500</v>
      </c>
      <c r="L24" s="146">
        <v>1500</v>
      </c>
      <c r="M24" s="88" t="s">
        <v>270</v>
      </c>
      <c r="N24" s="88" t="s">
        <v>270</v>
      </c>
    </row>
    <row r="25" spans="1:14" ht="12.75">
      <c r="A25" s="157" t="s">
        <v>301</v>
      </c>
      <c r="B25" s="146" t="s">
        <v>60</v>
      </c>
      <c r="C25" s="158">
        <v>0.997</v>
      </c>
      <c r="D25" s="146">
        <v>10</v>
      </c>
      <c r="J25" s="88">
        <v>3</v>
      </c>
      <c r="K25" s="146">
        <v>500</v>
      </c>
      <c r="L25" s="146">
        <v>1500</v>
      </c>
      <c r="M25" s="88" t="s">
        <v>270</v>
      </c>
      <c r="N25" s="88" t="s">
        <v>270</v>
      </c>
    </row>
    <row r="26" spans="2:14" ht="12.75">
      <c r="B26" s="146" t="s">
        <v>52</v>
      </c>
      <c r="C26" s="158">
        <v>0.997</v>
      </c>
      <c r="D26" s="146">
        <v>10</v>
      </c>
      <c r="J26" s="88">
        <v>3</v>
      </c>
      <c r="K26" s="146">
        <v>500</v>
      </c>
      <c r="L26" s="146">
        <v>1500</v>
      </c>
      <c r="M26" s="88" t="s">
        <v>270</v>
      </c>
      <c r="N26" s="88" t="s">
        <v>270</v>
      </c>
    </row>
    <row r="27" spans="2:14" ht="12.75">
      <c r="B27" s="146" t="s">
        <v>5</v>
      </c>
      <c r="C27" s="158">
        <v>0.98</v>
      </c>
      <c r="D27" s="146">
        <v>40</v>
      </c>
      <c r="J27" s="88">
        <v>3</v>
      </c>
      <c r="K27" s="146">
        <v>500</v>
      </c>
      <c r="L27" s="146">
        <v>1500</v>
      </c>
      <c r="M27" s="88" t="s">
        <v>270</v>
      </c>
      <c r="N27" s="88" t="s">
        <v>270</v>
      </c>
    </row>
    <row r="28" spans="2:14" ht="12.75">
      <c r="B28" s="146" t="s">
        <v>6</v>
      </c>
      <c r="C28" s="158">
        <v>0.975</v>
      </c>
      <c r="D28" s="146">
        <v>50</v>
      </c>
      <c r="J28" s="88">
        <v>1</v>
      </c>
      <c r="K28" s="146">
        <v>500</v>
      </c>
      <c r="L28" s="146">
        <v>1500</v>
      </c>
      <c r="M28" s="88" t="s">
        <v>270</v>
      </c>
      <c r="N28" s="88" t="s">
        <v>270</v>
      </c>
    </row>
    <row r="29" ht="12.75">
      <c r="C29" s="158"/>
    </row>
    <row r="30" spans="1:14" ht="12.75">
      <c r="A30" s="157" t="s">
        <v>280</v>
      </c>
      <c r="B30" s="146" t="s">
        <v>56</v>
      </c>
      <c r="C30" s="158">
        <v>0.999</v>
      </c>
      <c r="D30" s="146">
        <v>5</v>
      </c>
      <c r="J30" s="88">
        <v>3</v>
      </c>
      <c r="K30" s="88">
        <v>500</v>
      </c>
      <c r="L30" s="88">
        <v>1500</v>
      </c>
      <c r="M30" s="88" t="s">
        <v>270</v>
      </c>
      <c r="N30" s="88" t="s">
        <v>270</v>
      </c>
    </row>
    <row r="31" spans="1:14" ht="12.75">
      <c r="A31" s="157" t="s">
        <v>302</v>
      </c>
      <c r="B31" s="146" t="s">
        <v>60</v>
      </c>
      <c r="C31" s="158">
        <v>0.999</v>
      </c>
      <c r="D31" s="146">
        <v>5</v>
      </c>
      <c r="J31" s="88">
        <v>3</v>
      </c>
      <c r="K31" s="88">
        <v>500</v>
      </c>
      <c r="L31" s="88">
        <v>1500</v>
      </c>
      <c r="M31" s="88" t="s">
        <v>270</v>
      </c>
      <c r="N31" s="88" t="s">
        <v>270</v>
      </c>
    </row>
    <row r="32" spans="2:14" ht="12.75">
      <c r="B32" s="146" t="s">
        <v>52</v>
      </c>
      <c r="C32" s="158">
        <v>0.999</v>
      </c>
      <c r="D32" s="146">
        <v>5</v>
      </c>
      <c r="J32" s="88">
        <v>3</v>
      </c>
      <c r="K32" s="88">
        <v>500</v>
      </c>
      <c r="L32" s="88">
        <v>1500</v>
      </c>
      <c r="M32" s="88" t="s">
        <v>270</v>
      </c>
      <c r="N32" s="88" t="s">
        <v>270</v>
      </c>
    </row>
    <row r="33" spans="2:14" ht="12.75">
      <c r="B33" s="146" t="s">
        <v>5</v>
      </c>
      <c r="C33" s="158">
        <v>0.997</v>
      </c>
      <c r="D33" s="146">
        <v>9</v>
      </c>
      <c r="J33" s="88">
        <v>3</v>
      </c>
      <c r="K33" s="88">
        <v>500</v>
      </c>
      <c r="L33" s="88">
        <v>1500</v>
      </c>
      <c r="M33" s="88" t="s">
        <v>270</v>
      </c>
      <c r="N33" s="88" t="s">
        <v>270</v>
      </c>
    </row>
    <row r="34" ht="12.75"/>
    <row r="35" spans="1:14" ht="12.75">
      <c r="A35" s="157" t="s">
        <v>281</v>
      </c>
      <c r="B35" s="146" t="s">
        <v>282</v>
      </c>
      <c r="C35" s="158">
        <v>0.99</v>
      </c>
      <c r="D35" s="146">
        <v>21</v>
      </c>
      <c r="J35" s="88">
        <v>3</v>
      </c>
      <c r="K35" s="88">
        <v>500</v>
      </c>
      <c r="L35" s="88">
        <v>1500</v>
      </c>
      <c r="M35" s="88" t="s">
        <v>270</v>
      </c>
      <c r="N35" s="88" t="s">
        <v>270</v>
      </c>
    </row>
    <row r="36" spans="1:14" ht="12.75">
      <c r="A36" s="157" t="s">
        <v>283</v>
      </c>
      <c r="B36" s="146" t="s">
        <v>284</v>
      </c>
      <c r="C36" s="158">
        <v>0.999</v>
      </c>
      <c r="D36" s="146">
        <v>5</v>
      </c>
      <c r="J36" s="88">
        <v>3</v>
      </c>
      <c r="K36" s="88">
        <v>500</v>
      </c>
      <c r="L36" s="88">
        <v>1500</v>
      </c>
      <c r="M36" s="88" t="s">
        <v>270</v>
      </c>
      <c r="N36" s="88" t="s">
        <v>270</v>
      </c>
    </row>
    <row r="37" spans="1:14" ht="12.75">
      <c r="A37" s="157" t="s">
        <v>285</v>
      </c>
      <c r="B37" s="146" t="s">
        <v>5</v>
      </c>
      <c r="C37" s="158">
        <v>0.9</v>
      </c>
      <c r="D37" s="146">
        <v>150</v>
      </c>
      <c r="J37" s="88">
        <v>3</v>
      </c>
      <c r="K37" s="88">
        <v>500</v>
      </c>
      <c r="L37" s="88">
        <v>1500</v>
      </c>
      <c r="M37" s="88" t="s">
        <v>270</v>
      </c>
      <c r="N37" s="88" t="s">
        <v>270</v>
      </c>
    </row>
    <row r="38" ht="12.75"/>
    <row r="39" spans="1:14" ht="12.75">
      <c r="A39" s="157" t="s">
        <v>286</v>
      </c>
      <c r="B39" s="146" t="s">
        <v>56</v>
      </c>
      <c r="C39" s="146" t="s">
        <v>287</v>
      </c>
      <c r="D39" s="146">
        <v>3</v>
      </c>
      <c r="J39" s="88">
        <v>2</v>
      </c>
      <c r="K39" s="88" t="s">
        <v>270</v>
      </c>
      <c r="L39" s="88" t="s">
        <v>270</v>
      </c>
      <c r="M39" s="88">
        <v>7.5</v>
      </c>
      <c r="N39" s="88">
        <v>15</v>
      </c>
    </row>
    <row r="40" spans="1:14" ht="12.75">
      <c r="A40" s="157" t="s">
        <v>288</v>
      </c>
      <c r="B40" s="146" t="s">
        <v>60</v>
      </c>
      <c r="C40" s="146" t="s">
        <v>287</v>
      </c>
      <c r="D40" s="146">
        <v>3</v>
      </c>
      <c r="J40" s="88">
        <v>2</v>
      </c>
      <c r="K40" s="88" t="s">
        <v>270</v>
      </c>
      <c r="L40" s="88" t="s">
        <v>270</v>
      </c>
      <c r="M40" s="88">
        <v>7.5</v>
      </c>
      <c r="N40" s="88">
        <v>15</v>
      </c>
    </row>
    <row r="41" spans="1:14" ht="12.75">
      <c r="A41" s="157" t="s">
        <v>272</v>
      </c>
      <c r="B41" s="146" t="s">
        <v>52</v>
      </c>
      <c r="C41" s="146" t="s">
        <v>287</v>
      </c>
      <c r="D41" s="146">
        <v>3</v>
      </c>
      <c r="J41" s="88">
        <v>2</v>
      </c>
      <c r="K41" s="88" t="s">
        <v>270</v>
      </c>
      <c r="L41" s="88" t="s">
        <v>270</v>
      </c>
      <c r="M41" s="88">
        <v>7.5</v>
      </c>
      <c r="N41" s="88">
        <v>15</v>
      </c>
    </row>
    <row r="42" spans="1:14" ht="12.75">
      <c r="A42" s="157" t="s">
        <v>289</v>
      </c>
      <c r="B42" s="146" t="s">
        <v>5</v>
      </c>
      <c r="C42" s="146" t="s">
        <v>290</v>
      </c>
      <c r="D42" s="146">
        <v>5</v>
      </c>
      <c r="J42" s="88">
        <v>1</v>
      </c>
      <c r="K42" s="88" t="s">
        <v>270</v>
      </c>
      <c r="L42" s="88" t="s">
        <v>270</v>
      </c>
      <c r="M42" s="88">
        <v>7.5</v>
      </c>
      <c r="N42" s="88">
        <v>7.5</v>
      </c>
    </row>
    <row r="44" spans="1:14" ht="12.75">
      <c r="A44" s="157" t="s">
        <v>291</v>
      </c>
      <c r="B44" s="146" t="s">
        <v>56</v>
      </c>
      <c r="C44" s="146" t="s">
        <v>292</v>
      </c>
      <c r="D44" s="146">
        <v>3</v>
      </c>
      <c r="J44" s="88">
        <v>2</v>
      </c>
      <c r="K44" s="88" t="s">
        <v>270</v>
      </c>
      <c r="L44" s="88" t="s">
        <v>270</v>
      </c>
      <c r="M44" s="88">
        <v>7.5</v>
      </c>
      <c r="N44" s="88">
        <v>15</v>
      </c>
    </row>
    <row r="45" spans="1:14" ht="12.75">
      <c r="A45" s="157" t="s">
        <v>293</v>
      </c>
      <c r="B45" s="146" t="s">
        <v>60</v>
      </c>
      <c r="C45" s="146" t="s">
        <v>292</v>
      </c>
      <c r="D45" s="146">
        <v>3</v>
      </c>
      <c r="J45" s="88">
        <v>2</v>
      </c>
      <c r="K45" s="88" t="s">
        <v>270</v>
      </c>
      <c r="L45" s="88" t="s">
        <v>270</v>
      </c>
      <c r="M45" s="88">
        <v>7.5</v>
      </c>
      <c r="N45" s="88">
        <v>15</v>
      </c>
    </row>
    <row r="46" spans="2:14" ht="12.75">
      <c r="B46" s="146" t="s">
        <v>52</v>
      </c>
      <c r="C46" s="146" t="s">
        <v>292</v>
      </c>
      <c r="D46" s="146">
        <v>3</v>
      </c>
      <c r="J46" s="88">
        <v>2</v>
      </c>
      <c r="K46" s="88" t="s">
        <v>270</v>
      </c>
      <c r="L46" s="88" t="s">
        <v>270</v>
      </c>
      <c r="M46" s="88">
        <v>7.5</v>
      </c>
      <c r="N46" s="88">
        <v>15</v>
      </c>
    </row>
    <row r="47" spans="2:14" ht="12.75">
      <c r="B47" s="146" t="s">
        <v>5</v>
      </c>
      <c r="C47" s="146" t="s">
        <v>294</v>
      </c>
      <c r="D47" s="146">
        <v>15</v>
      </c>
      <c r="J47" s="88">
        <v>1</v>
      </c>
      <c r="K47" s="88" t="s">
        <v>270</v>
      </c>
      <c r="L47" s="88" t="s">
        <v>270</v>
      </c>
      <c r="M47" s="88">
        <v>7.5</v>
      </c>
      <c r="N47" s="88">
        <v>7.5</v>
      </c>
    </row>
    <row r="49" spans="1:14" ht="12.75">
      <c r="A49" s="157" t="s">
        <v>291</v>
      </c>
      <c r="B49" s="146" t="s">
        <v>56</v>
      </c>
      <c r="C49" s="146" t="s">
        <v>292</v>
      </c>
      <c r="D49" s="146">
        <v>3</v>
      </c>
      <c r="J49" s="88">
        <v>2</v>
      </c>
      <c r="K49" s="88" t="s">
        <v>270</v>
      </c>
      <c r="L49" s="88" t="s">
        <v>270</v>
      </c>
      <c r="M49" s="88">
        <v>7.5</v>
      </c>
      <c r="N49" s="88">
        <v>15</v>
      </c>
    </row>
    <row r="50" spans="1:14" ht="12.75">
      <c r="A50" s="157" t="s">
        <v>295</v>
      </c>
      <c r="B50" s="146" t="s">
        <v>60</v>
      </c>
      <c r="C50" s="146" t="s">
        <v>292</v>
      </c>
      <c r="D50" s="146">
        <v>3</v>
      </c>
      <c r="J50" s="88">
        <v>2</v>
      </c>
      <c r="K50" s="88" t="s">
        <v>270</v>
      </c>
      <c r="L50" s="88" t="s">
        <v>270</v>
      </c>
      <c r="M50" s="88">
        <v>7.5</v>
      </c>
      <c r="N50" s="88">
        <v>15</v>
      </c>
    </row>
    <row r="51" spans="2:14" ht="12.75">
      <c r="B51" s="146" t="s">
        <v>52</v>
      </c>
      <c r="C51" s="146" t="s">
        <v>292</v>
      </c>
      <c r="D51" s="146">
        <v>3</v>
      </c>
      <c r="J51" s="88">
        <v>2</v>
      </c>
      <c r="K51" s="88" t="s">
        <v>270</v>
      </c>
      <c r="L51" s="88" t="s">
        <v>270</v>
      </c>
      <c r="M51" s="88">
        <v>7.5</v>
      </c>
      <c r="N51" s="88">
        <v>15</v>
      </c>
    </row>
    <row r="52" spans="2:14" ht="12.75">
      <c r="B52" s="146" t="s">
        <v>5</v>
      </c>
      <c r="C52" s="146" t="s">
        <v>296</v>
      </c>
      <c r="D52" s="146">
        <v>11</v>
      </c>
      <c r="J52" s="88">
        <v>1</v>
      </c>
      <c r="K52" s="88" t="s">
        <v>270</v>
      </c>
      <c r="L52" s="88" t="s">
        <v>270</v>
      </c>
      <c r="M52" s="88">
        <v>7.5</v>
      </c>
      <c r="N52" s="88">
        <v>7.5</v>
      </c>
    </row>
  </sheetData>
  <sheetProtection/>
  <printOptions/>
  <pageMargins left="0.7480314960629921" right="0.7480314960629921" top="0.984251968503937" bottom="0.984251968503937" header="0" footer="0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8"/>
  <sheetViews>
    <sheetView tabSelected="1" view="pageLayout" workbookViewId="0" topLeftCell="A1">
      <selection activeCell="M4" sqref="M4"/>
    </sheetView>
  </sheetViews>
  <sheetFormatPr defaultColWidth="9.140625" defaultRowHeight="12.75"/>
  <cols>
    <col min="1" max="1" width="16.8515625" style="161" bestFit="1" customWidth="1"/>
    <col min="2" max="2" width="6.57421875" style="161" bestFit="1" customWidth="1"/>
    <col min="3" max="4" width="9.7109375" style="164" customWidth="1"/>
    <col min="5" max="5" width="9.140625" style="164" customWidth="1"/>
    <col min="6" max="16384" width="9.140625" style="161" customWidth="1"/>
  </cols>
  <sheetData>
    <row r="1" spans="8:13" ht="12.75">
      <c r="H1" s="197" t="s">
        <v>345</v>
      </c>
      <c r="I1" s="197"/>
      <c r="J1" s="197"/>
      <c r="K1" s="197"/>
      <c r="L1" s="197"/>
      <c r="M1" s="197"/>
    </row>
    <row r="2" spans="5:13" ht="12.75">
      <c r="E2" s="194" t="s">
        <v>121</v>
      </c>
      <c r="F2" s="194"/>
      <c r="G2" s="195"/>
      <c r="H2" s="194">
        <v>2010</v>
      </c>
      <c r="I2" s="195"/>
      <c r="J2" s="194">
        <v>2011</v>
      </c>
      <c r="K2" s="194"/>
      <c r="L2" s="196">
        <v>2012</v>
      </c>
      <c r="M2" s="194"/>
    </row>
    <row r="3" spans="1:13" ht="76.5">
      <c r="A3" s="165" t="s">
        <v>348</v>
      </c>
      <c r="B3" s="165" t="s">
        <v>261</v>
      </c>
      <c r="C3" s="162" t="s">
        <v>352</v>
      </c>
      <c r="D3" s="168" t="s">
        <v>353</v>
      </c>
      <c r="E3" s="166" t="s">
        <v>346</v>
      </c>
      <c r="F3" s="166" t="s">
        <v>347</v>
      </c>
      <c r="G3" s="167" t="s">
        <v>349</v>
      </c>
      <c r="H3" s="169" t="s">
        <v>350</v>
      </c>
      <c r="I3" s="169" t="s">
        <v>351</v>
      </c>
      <c r="J3" s="169" t="s">
        <v>350</v>
      </c>
      <c r="K3" s="169" t="s">
        <v>351</v>
      </c>
      <c r="L3" s="169" t="s">
        <v>356</v>
      </c>
      <c r="M3" s="169" t="s">
        <v>357</v>
      </c>
    </row>
    <row r="4" spans="1:12" ht="12.75">
      <c r="A4" s="160" t="s">
        <v>318</v>
      </c>
      <c r="B4" s="160" t="s">
        <v>319</v>
      </c>
      <c r="C4" s="163" t="s">
        <v>320</v>
      </c>
      <c r="D4" s="163">
        <v>1500</v>
      </c>
      <c r="E4" s="163"/>
      <c r="F4" s="160">
        <v>99.7</v>
      </c>
      <c r="G4" s="160">
        <v>5</v>
      </c>
      <c r="H4" s="160">
        <v>5</v>
      </c>
      <c r="I4" s="160"/>
      <c r="J4" s="160">
        <v>9</v>
      </c>
      <c r="L4" s="160">
        <v>9</v>
      </c>
    </row>
    <row r="5" spans="1:12" ht="12.75">
      <c r="A5" s="160" t="s">
        <v>318</v>
      </c>
      <c r="B5" s="160" t="s">
        <v>58</v>
      </c>
      <c r="C5" s="163" t="s">
        <v>320</v>
      </c>
      <c r="D5" s="163">
        <v>1500</v>
      </c>
      <c r="E5" s="163"/>
      <c r="F5" s="160">
        <v>99.7</v>
      </c>
      <c r="G5" s="160">
        <v>5</v>
      </c>
      <c r="H5" s="160">
        <v>5</v>
      </c>
      <c r="I5" s="160"/>
      <c r="J5" s="160">
        <v>9</v>
      </c>
      <c r="L5" s="160">
        <v>9</v>
      </c>
    </row>
    <row r="6" spans="1:12" ht="12.75">
      <c r="A6" s="160" t="s">
        <v>318</v>
      </c>
      <c r="B6" s="160" t="s">
        <v>52</v>
      </c>
      <c r="C6" s="163" t="s">
        <v>320</v>
      </c>
      <c r="D6" s="163">
        <v>1500</v>
      </c>
      <c r="E6" s="163"/>
      <c r="F6" s="160">
        <v>99.7</v>
      </c>
      <c r="G6" s="160">
        <v>5</v>
      </c>
      <c r="H6" s="160">
        <v>5</v>
      </c>
      <c r="I6" s="160"/>
      <c r="J6" s="160">
        <v>9</v>
      </c>
      <c r="L6" s="160">
        <v>9</v>
      </c>
    </row>
    <row r="7" spans="1:12" ht="12.75">
      <c r="A7" s="160" t="s">
        <v>318</v>
      </c>
      <c r="B7" s="160" t="s">
        <v>5</v>
      </c>
      <c r="C7" s="163" t="s">
        <v>320</v>
      </c>
      <c r="D7" s="163">
        <v>1500</v>
      </c>
      <c r="E7" s="163"/>
      <c r="F7" s="160">
        <v>99</v>
      </c>
      <c r="G7" s="160">
        <v>15</v>
      </c>
      <c r="H7" s="160">
        <v>15</v>
      </c>
      <c r="I7" s="160"/>
      <c r="J7" s="160">
        <v>21</v>
      </c>
      <c r="L7" s="160">
        <v>21</v>
      </c>
    </row>
    <row r="8" spans="1:12" ht="12.75">
      <c r="A8" s="160" t="s">
        <v>318</v>
      </c>
      <c r="B8" s="160" t="s">
        <v>6</v>
      </c>
      <c r="C8" s="163" t="s">
        <v>320</v>
      </c>
      <c r="D8" s="163">
        <v>1000</v>
      </c>
      <c r="E8" s="163"/>
      <c r="F8" s="160">
        <v>98</v>
      </c>
      <c r="G8" s="160">
        <v>20</v>
      </c>
      <c r="H8" s="160">
        <v>30</v>
      </c>
      <c r="I8" s="160"/>
      <c r="J8" s="160">
        <v>29</v>
      </c>
      <c r="L8" s="160">
        <v>29</v>
      </c>
    </row>
    <row r="9" spans="1:12" ht="12.75">
      <c r="A9" s="160" t="s">
        <v>311</v>
      </c>
      <c r="B9" s="160" t="s">
        <v>319</v>
      </c>
      <c r="C9" s="163" t="s">
        <v>320</v>
      </c>
      <c r="D9" s="163">
        <v>2000</v>
      </c>
      <c r="E9" s="163"/>
      <c r="F9" s="160">
        <v>99.9</v>
      </c>
      <c r="G9" s="160">
        <v>2</v>
      </c>
      <c r="H9" s="160">
        <v>5</v>
      </c>
      <c r="I9" s="160"/>
      <c r="J9" s="160">
        <v>6</v>
      </c>
      <c r="L9" s="160">
        <v>6</v>
      </c>
    </row>
    <row r="10" spans="1:12" ht="12.75">
      <c r="A10" s="160" t="s">
        <v>311</v>
      </c>
      <c r="B10" s="160" t="s">
        <v>58</v>
      </c>
      <c r="C10" s="163" t="s">
        <v>320</v>
      </c>
      <c r="D10" s="163">
        <v>2000</v>
      </c>
      <c r="E10" s="163"/>
      <c r="F10" s="160">
        <v>99.9</v>
      </c>
      <c r="G10" s="160">
        <v>2</v>
      </c>
      <c r="H10" s="160">
        <v>5</v>
      </c>
      <c r="I10" s="160"/>
      <c r="J10" s="160">
        <v>6</v>
      </c>
      <c r="L10" s="160">
        <v>6</v>
      </c>
    </row>
    <row r="11" spans="1:12" ht="12.75">
      <c r="A11" s="160" t="s">
        <v>311</v>
      </c>
      <c r="B11" s="160" t="s">
        <v>52</v>
      </c>
      <c r="C11" s="163" t="s">
        <v>320</v>
      </c>
      <c r="D11" s="163">
        <v>2000</v>
      </c>
      <c r="E11" s="163"/>
      <c r="F11" s="160">
        <v>99.9</v>
      </c>
      <c r="G11" s="160">
        <v>2</v>
      </c>
      <c r="H11" s="160">
        <v>5</v>
      </c>
      <c r="I11" s="160"/>
      <c r="J11" s="160">
        <v>6</v>
      </c>
      <c r="L11" s="160">
        <v>6</v>
      </c>
    </row>
    <row r="12" spans="1:12" ht="12.75">
      <c r="A12" s="160" t="s">
        <v>311</v>
      </c>
      <c r="B12" s="160" t="s">
        <v>5</v>
      </c>
      <c r="C12" s="163" t="s">
        <v>320</v>
      </c>
      <c r="D12" s="163">
        <v>2000</v>
      </c>
      <c r="E12" s="163"/>
      <c r="F12" s="160">
        <v>99.7</v>
      </c>
      <c r="G12" s="160">
        <v>6</v>
      </c>
      <c r="H12" s="160">
        <v>8</v>
      </c>
      <c r="I12" s="160"/>
      <c r="J12" s="160">
        <v>11</v>
      </c>
      <c r="L12" s="160">
        <v>11</v>
      </c>
    </row>
    <row r="13" spans="1:12" ht="12.75">
      <c r="A13" s="160" t="s">
        <v>311</v>
      </c>
      <c r="B13" s="160" t="s">
        <v>6</v>
      </c>
      <c r="C13" s="163" t="s">
        <v>320</v>
      </c>
      <c r="D13" s="163">
        <v>1000</v>
      </c>
      <c r="E13" s="163"/>
      <c r="F13" s="160">
        <v>99</v>
      </c>
      <c r="G13" s="160">
        <v>10</v>
      </c>
      <c r="H13" s="160">
        <v>24</v>
      </c>
      <c r="I13" s="160"/>
      <c r="J13" s="160">
        <v>16</v>
      </c>
      <c r="L13" s="160">
        <v>16</v>
      </c>
    </row>
    <row r="14" spans="1:12" ht="12.75">
      <c r="A14" s="160" t="s">
        <v>313</v>
      </c>
      <c r="B14" s="160" t="s">
        <v>319</v>
      </c>
      <c r="C14" s="163" t="s">
        <v>320</v>
      </c>
      <c r="D14" s="163">
        <v>2000</v>
      </c>
      <c r="E14" s="163"/>
      <c r="F14" s="160">
        <v>99.9</v>
      </c>
      <c r="G14" s="160">
        <v>2</v>
      </c>
      <c r="H14" s="160">
        <v>5</v>
      </c>
      <c r="I14" s="160"/>
      <c r="J14" s="160">
        <v>6</v>
      </c>
      <c r="L14" s="160">
        <v>6</v>
      </c>
    </row>
    <row r="15" spans="1:12" ht="12.75">
      <c r="A15" s="160" t="s">
        <v>313</v>
      </c>
      <c r="B15" s="160" t="s">
        <v>58</v>
      </c>
      <c r="C15" s="163" t="s">
        <v>320</v>
      </c>
      <c r="D15" s="163">
        <v>2000</v>
      </c>
      <c r="E15" s="163"/>
      <c r="F15" s="160">
        <v>99.9</v>
      </c>
      <c r="G15" s="160">
        <v>2</v>
      </c>
      <c r="H15" s="160">
        <v>5</v>
      </c>
      <c r="I15" s="160"/>
      <c r="J15" s="160">
        <v>6</v>
      </c>
      <c r="L15" s="160">
        <v>6</v>
      </c>
    </row>
    <row r="16" spans="1:12" ht="12.75">
      <c r="A16" s="160" t="s">
        <v>313</v>
      </c>
      <c r="B16" s="160" t="s">
        <v>52</v>
      </c>
      <c r="C16" s="163" t="s">
        <v>320</v>
      </c>
      <c r="D16" s="163">
        <v>2000</v>
      </c>
      <c r="E16" s="163"/>
      <c r="F16" s="160">
        <v>99.9</v>
      </c>
      <c r="G16" s="160">
        <v>2</v>
      </c>
      <c r="H16" s="160">
        <v>5</v>
      </c>
      <c r="I16" s="160"/>
      <c r="J16" s="160">
        <v>6</v>
      </c>
      <c r="L16" s="160">
        <v>6</v>
      </c>
    </row>
    <row r="17" spans="1:12" ht="12.75">
      <c r="A17" s="160" t="s">
        <v>313</v>
      </c>
      <c r="B17" s="160" t="s">
        <v>5</v>
      </c>
      <c r="C17" s="163" t="s">
        <v>320</v>
      </c>
      <c r="D17" s="163">
        <v>2000</v>
      </c>
      <c r="E17" s="163"/>
      <c r="F17" s="160">
        <v>99.7</v>
      </c>
      <c r="G17" s="160">
        <v>6</v>
      </c>
      <c r="H17" s="160">
        <v>8</v>
      </c>
      <c r="I17" s="160"/>
      <c r="J17" s="160">
        <v>11</v>
      </c>
      <c r="L17" s="160">
        <v>11</v>
      </c>
    </row>
    <row r="18" spans="1:12" ht="12.75">
      <c r="A18" s="160" t="s">
        <v>313</v>
      </c>
      <c r="B18" s="160" t="s">
        <v>6</v>
      </c>
      <c r="C18" s="163" t="s">
        <v>320</v>
      </c>
      <c r="D18" s="163">
        <v>1000</v>
      </c>
      <c r="E18" s="163"/>
      <c r="F18" s="160">
        <v>99</v>
      </c>
      <c r="G18" s="160">
        <v>10</v>
      </c>
      <c r="H18" s="160">
        <v>12</v>
      </c>
      <c r="I18" s="160"/>
      <c r="J18" s="160">
        <v>16</v>
      </c>
      <c r="L18" s="160">
        <v>16</v>
      </c>
    </row>
    <row r="19" spans="1:12" ht="12.75">
      <c r="A19" s="160" t="s">
        <v>18</v>
      </c>
      <c r="B19" s="160" t="s">
        <v>319</v>
      </c>
      <c r="C19" s="163" t="s">
        <v>320</v>
      </c>
      <c r="D19" s="163">
        <v>1500</v>
      </c>
      <c r="E19" s="163"/>
      <c r="F19" s="160">
        <v>99.9</v>
      </c>
      <c r="G19" s="160">
        <v>2</v>
      </c>
      <c r="H19" s="160">
        <v>5</v>
      </c>
      <c r="I19" s="160"/>
      <c r="J19" s="160">
        <v>5</v>
      </c>
      <c r="L19" s="160">
        <v>5</v>
      </c>
    </row>
    <row r="20" spans="1:12" ht="12.75">
      <c r="A20" s="160" t="s">
        <v>18</v>
      </c>
      <c r="B20" s="160" t="s">
        <v>58</v>
      </c>
      <c r="C20" s="163" t="s">
        <v>320</v>
      </c>
      <c r="D20" s="163">
        <v>1500</v>
      </c>
      <c r="E20" s="163"/>
      <c r="F20" s="160">
        <v>99.9</v>
      </c>
      <c r="G20" s="160">
        <v>2</v>
      </c>
      <c r="H20" s="160">
        <v>5</v>
      </c>
      <c r="I20" s="160"/>
      <c r="J20" s="160">
        <v>5</v>
      </c>
      <c r="L20" s="160">
        <v>5</v>
      </c>
    </row>
    <row r="21" spans="1:12" ht="12.75">
      <c r="A21" s="160" t="s">
        <v>18</v>
      </c>
      <c r="B21" s="160" t="s">
        <v>52</v>
      </c>
      <c r="C21" s="163" t="s">
        <v>320</v>
      </c>
      <c r="D21" s="163">
        <v>1500</v>
      </c>
      <c r="E21" s="163"/>
      <c r="F21" s="160">
        <v>99.9</v>
      </c>
      <c r="G21" s="160">
        <v>2</v>
      </c>
      <c r="H21" s="160">
        <v>5</v>
      </c>
      <c r="I21" s="160"/>
      <c r="J21" s="160">
        <v>5</v>
      </c>
      <c r="L21" s="160">
        <v>5</v>
      </c>
    </row>
    <row r="22" spans="1:12" ht="12.75">
      <c r="A22" s="160" t="s">
        <v>18</v>
      </c>
      <c r="B22" s="160" t="s">
        <v>5</v>
      </c>
      <c r="C22" s="163" t="s">
        <v>320</v>
      </c>
      <c r="D22" s="163">
        <v>1500</v>
      </c>
      <c r="E22" s="163"/>
      <c r="F22" s="160">
        <v>99.7</v>
      </c>
      <c r="G22" s="160">
        <v>5</v>
      </c>
      <c r="H22" s="160">
        <v>9</v>
      </c>
      <c r="I22" s="160"/>
      <c r="J22" s="160">
        <v>9</v>
      </c>
      <c r="L22" s="160">
        <v>9</v>
      </c>
    </row>
    <row r="23" spans="1:13" ht="12.75">
      <c r="A23" s="160" t="s">
        <v>321</v>
      </c>
      <c r="B23" s="160" t="s">
        <v>319</v>
      </c>
      <c r="C23" s="163" t="s">
        <v>73</v>
      </c>
      <c r="D23" s="163">
        <v>36</v>
      </c>
      <c r="E23" s="163" t="s">
        <v>322</v>
      </c>
      <c r="G23" s="160"/>
      <c r="H23" s="160"/>
      <c r="I23" s="160"/>
      <c r="J23" s="170">
        <v>4</v>
      </c>
      <c r="K23" s="160"/>
      <c r="L23" s="170">
        <v>4</v>
      </c>
      <c r="M23" s="160"/>
    </row>
    <row r="24" spans="1:13" ht="12.75">
      <c r="A24" s="160" t="s">
        <v>321</v>
      </c>
      <c r="B24" s="160" t="s">
        <v>58</v>
      </c>
      <c r="C24" s="163" t="s">
        <v>73</v>
      </c>
      <c r="D24" s="163">
        <v>36</v>
      </c>
      <c r="E24" s="163" t="s">
        <v>322</v>
      </c>
      <c r="G24" s="160"/>
      <c r="H24" s="160"/>
      <c r="I24" s="160"/>
      <c r="J24" s="170">
        <v>4</v>
      </c>
      <c r="K24" s="160"/>
      <c r="L24" s="170">
        <v>4</v>
      </c>
      <c r="M24" s="160"/>
    </row>
    <row r="25" spans="1:13" ht="12.75">
      <c r="A25" s="160" t="s">
        <v>321</v>
      </c>
      <c r="B25" s="160" t="s">
        <v>52</v>
      </c>
      <c r="C25" s="163" t="s">
        <v>73</v>
      </c>
      <c r="D25" s="163">
        <v>36</v>
      </c>
      <c r="E25" s="163" t="s">
        <v>323</v>
      </c>
      <c r="G25" s="160"/>
      <c r="H25" s="160"/>
      <c r="I25" s="160"/>
      <c r="J25" s="170">
        <v>9</v>
      </c>
      <c r="K25" s="160"/>
      <c r="L25" s="170">
        <v>9</v>
      </c>
      <c r="M25" s="160"/>
    </row>
    <row r="26" spans="1:13" ht="12.75">
      <c r="A26" s="160" t="s">
        <v>321</v>
      </c>
      <c r="B26" s="160" t="s">
        <v>5</v>
      </c>
      <c r="C26" s="163" t="s">
        <v>73</v>
      </c>
      <c r="D26" s="163">
        <v>18</v>
      </c>
      <c r="E26" s="163" t="s">
        <v>323</v>
      </c>
      <c r="G26" s="160"/>
      <c r="H26" s="160"/>
      <c r="I26" s="160"/>
      <c r="J26" s="170">
        <v>6</v>
      </c>
      <c r="K26" s="160"/>
      <c r="L26" s="170">
        <v>6</v>
      </c>
      <c r="M26" s="160"/>
    </row>
    <row r="27" spans="1:12" ht="12.75">
      <c r="A27" s="160" t="s">
        <v>324</v>
      </c>
      <c r="B27" s="160" t="s">
        <v>319</v>
      </c>
      <c r="C27" s="163" t="s">
        <v>320</v>
      </c>
      <c r="D27" s="163">
        <v>2000</v>
      </c>
      <c r="E27" s="163"/>
      <c r="F27" s="160">
        <v>99.7</v>
      </c>
      <c r="G27" s="160">
        <v>6</v>
      </c>
      <c r="H27" s="160">
        <v>12</v>
      </c>
      <c r="I27" s="160"/>
      <c r="J27" s="170">
        <v>11</v>
      </c>
      <c r="L27" s="170">
        <v>11</v>
      </c>
    </row>
    <row r="28" spans="1:12" ht="12.75">
      <c r="A28" s="160" t="s">
        <v>324</v>
      </c>
      <c r="B28" s="160" t="s">
        <v>58</v>
      </c>
      <c r="C28" s="163" t="s">
        <v>320</v>
      </c>
      <c r="D28" s="163">
        <v>2000</v>
      </c>
      <c r="E28" s="163"/>
      <c r="F28" s="160">
        <v>99.7</v>
      </c>
      <c r="G28" s="160">
        <v>6</v>
      </c>
      <c r="H28" s="160">
        <v>12</v>
      </c>
      <c r="I28" s="160"/>
      <c r="J28" s="160">
        <v>11</v>
      </c>
      <c r="L28" s="160">
        <v>11</v>
      </c>
    </row>
    <row r="29" spans="1:12" ht="12.75">
      <c r="A29" s="160" t="s">
        <v>324</v>
      </c>
      <c r="B29" s="160" t="s">
        <v>52</v>
      </c>
      <c r="C29" s="163" t="s">
        <v>320</v>
      </c>
      <c r="D29" s="163">
        <v>2000</v>
      </c>
      <c r="E29" s="163"/>
      <c r="F29" s="160">
        <v>99.7</v>
      </c>
      <c r="G29" s="160">
        <v>6</v>
      </c>
      <c r="H29" s="160">
        <v>12</v>
      </c>
      <c r="I29" s="160"/>
      <c r="J29" s="160">
        <v>11</v>
      </c>
      <c r="L29" s="160">
        <v>11</v>
      </c>
    </row>
    <row r="30" spans="1:12" ht="12.75">
      <c r="A30" s="160" t="s">
        <v>324</v>
      </c>
      <c r="B30" s="160" t="s">
        <v>5</v>
      </c>
      <c r="C30" s="163" t="s">
        <v>320</v>
      </c>
      <c r="D30" s="163">
        <v>2000</v>
      </c>
      <c r="E30" s="163"/>
      <c r="F30" s="160">
        <v>99</v>
      </c>
      <c r="G30" s="160">
        <v>20</v>
      </c>
      <c r="H30" s="160">
        <v>24</v>
      </c>
      <c r="I30" s="160"/>
      <c r="J30" s="160">
        <v>29</v>
      </c>
      <c r="L30" s="160">
        <v>29</v>
      </c>
    </row>
    <row r="31" spans="1:12" ht="12.75">
      <c r="A31" s="160" t="s">
        <v>324</v>
      </c>
      <c r="B31" s="160" t="s">
        <v>6</v>
      </c>
      <c r="C31" s="163" t="s">
        <v>320</v>
      </c>
      <c r="D31" s="163">
        <v>1000</v>
      </c>
      <c r="E31" s="163"/>
      <c r="F31" s="160">
        <v>98</v>
      </c>
      <c r="G31" s="160">
        <v>20</v>
      </c>
      <c r="H31" s="160">
        <v>48</v>
      </c>
      <c r="I31" s="160"/>
      <c r="J31" s="160">
        <v>29</v>
      </c>
      <c r="L31" s="160">
        <v>29</v>
      </c>
    </row>
    <row r="32" spans="1:12" ht="12.75">
      <c r="A32" s="160" t="s">
        <v>325</v>
      </c>
      <c r="B32" s="160" t="s">
        <v>319</v>
      </c>
      <c r="C32" s="163" t="s">
        <v>320</v>
      </c>
      <c r="D32" s="163">
        <v>2000</v>
      </c>
      <c r="E32" s="163"/>
      <c r="F32" s="160">
        <v>99.9</v>
      </c>
      <c r="G32" s="160">
        <v>2</v>
      </c>
      <c r="H32" s="160">
        <v>5</v>
      </c>
      <c r="I32" s="160"/>
      <c r="J32" s="160">
        <v>6</v>
      </c>
      <c r="L32" s="160">
        <v>6</v>
      </c>
    </row>
    <row r="33" spans="1:12" ht="12.75">
      <c r="A33" s="160" t="s">
        <v>325</v>
      </c>
      <c r="B33" s="160" t="s">
        <v>58</v>
      </c>
      <c r="C33" s="163" t="s">
        <v>320</v>
      </c>
      <c r="D33" s="163">
        <v>2000</v>
      </c>
      <c r="E33" s="163"/>
      <c r="F33" s="160">
        <v>99.9</v>
      </c>
      <c r="G33" s="160">
        <v>2</v>
      </c>
      <c r="H33" s="160">
        <v>5</v>
      </c>
      <c r="I33" s="160"/>
      <c r="J33" s="160">
        <v>6</v>
      </c>
      <c r="L33" s="160">
        <v>6</v>
      </c>
    </row>
    <row r="34" spans="1:12" ht="12.75">
      <c r="A34" s="160" t="s">
        <v>325</v>
      </c>
      <c r="B34" s="160" t="s">
        <v>52</v>
      </c>
      <c r="C34" s="163" t="s">
        <v>320</v>
      </c>
      <c r="D34" s="163">
        <v>2000</v>
      </c>
      <c r="E34" s="163"/>
      <c r="F34" s="160">
        <v>99.9</v>
      </c>
      <c r="G34" s="160">
        <v>2</v>
      </c>
      <c r="H34" s="160">
        <v>5</v>
      </c>
      <c r="I34" s="160"/>
      <c r="J34" s="160">
        <v>6</v>
      </c>
      <c r="L34" s="160">
        <v>6</v>
      </c>
    </row>
    <row r="35" spans="1:12" ht="12.75">
      <c r="A35" s="160" t="s">
        <v>325</v>
      </c>
      <c r="B35" s="160" t="s">
        <v>5</v>
      </c>
      <c r="C35" s="163" t="s">
        <v>320</v>
      </c>
      <c r="D35" s="163">
        <v>2000</v>
      </c>
      <c r="E35" s="163"/>
      <c r="F35" s="160">
        <v>99.7</v>
      </c>
      <c r="G35" s="160">
        <v>6</v>
      </c>
      <c r="H35" s="160">
        <v>8</v>
      </c>
      <c r="I35" s="160"/>
      <c r="J35" s="160">
        <v>11</v>
      </c>
      <c r="L35" s="160">
        <v>11</v>
      </c>
    </row>
    <row r="36" spans="1:12" ht="12.75">
      <c r="A36" s="160" t="s">
        <v>325</v>
      </c>
      <c r="B36" s="160" t="s">
        <v>6</v>
      </c>
      <c r="C36" s="163" t="s">
        <v>320</v>
      </c>
      <c r="D36" s="163">
        <v>1000</v>
      </c>
      <c r="E36" s="163"/>
      <c r="F36" s="160">
        <v>99</v>
      </c>
      <c r="G36" s="160">
        <v>10</v>
      </c>
      <c r="H36" s="160">
        <v>12</v>
      </c>
      <c r="I36" s="160"/>
      <c r="J36" s="160">
        <v>16</v>
      </c>
      <c r="L36" s="160">
        <v>16</v>
      </c>
    </row>
    <row r="37" spans="1:12" ht="12.75">
      <c r="A37" s="160" t="s">
        <v>326</v>
      </c>
      <c r="B37" s="160" t="s">
        <v>319</v>
      </c>
      <c r="C37" s="163" t="s">
        <v>73</v>
      </c>
      <c r="D37" s="163">
        <v>36</v>
      </c>
      <c r="E37" s="163" t="s">
        <v>322</v>
      </c>
      <c r="G37" s="160"/>
      <c r="H37" s="160">
        <v>8</v>
      </c>
      <c r="I37" s="160"/>
      <c r="J37" s="160">
        <v>4</v>
      </c>
      <c r="L37" s="160">
        <v>4</v>
      </c>
    </row>
    <row r="38" spans="1:12" ht="12.75">
      <c r="A38" s="160" t="s">
        <v>326</v>
      </c>
      <c r="B38" s="160" t="s">
        <v>58</v>
      </c>
      <c r="C38" s="163" t="s">
        <v>73</v>
      </c>
      <c r="D38" s="163">
        <v>36</v>
      </c>
      <c r="E38" s="163" t="s">
        <v>322</v>
      </c>
      <c r="G38" s="160"/>
      <c r="H38" s="160">
        <v>8</v>
      </c>
      <c r="I38" s="160"/>
      <c r="J38" s="160">
        <v>4</v>
      </c>
      <c r="L38" s="160">
        <v>4</v>
      </c>
    </row>
    <row r="39" spans="1:12" ht="12.75">
      <c r="A39" s="160" t="s">
        <v>326</v>
      </c>
      <c r="B39" s="160" t="s">
        <v>52</v>
      </c>
      <c r="C39" s="163" t="s">
        <v>73</v>
      </c>
      <c r="D39" s="163">
        <v>36</v>
      </c>
      <c r="E39" s="163" t="s">
        <v>323</v>
      </c>
      <c r="G39" s="160"/>
      <c r="H39" s="160">
        <v>8</v>
      </c>
      <c r="I39" s="160"/>
      <c r="J39" s="160">
        <v>8</v>
      </c>
      <c r="L39" s="160">
        <v>8</v>
      </c>
    </row>
    <row r="40" spans="1:12" ht="12.75">
      <c r="A40" s="160" t="s">
        <v>326</v>
      </c>
      <c r="B40" s="160" t="s">
        <v>5</v>
      </c>
      <c r="C40" s="163" t="s">
        <v>73</v>
      </c>
      <c r="D40" s="163">
        <v>36</v>
      </c>
      <c r="E40" s="163" t="s">
        <v>323</v>
      </c>
      <c r="G40" s="160"/>
      <c r="H40" s="160">
        <v>16</v>
      </c>
      <c r="I40" s="160"/>
      <c r="J40" s="160">
        <v>8</v>
      </c>
      <c r="L40" s="160">
        <v>8</v>
      </c>
    </row>
    <row r="41" spans="1:12" ht="12.75">
      <c r="A41" s="160" t="s">
        <v>316</v>
      </c>
      <c r="B41" s="160" t="s">
        <v>319</v>
      </c>
      <c r="C41" s="163" t="s">
        <v>320</v>
      </c>
      <c r="D41" s="163">
        <v>1500</v>
      </c>
      <c r="E41" s="163"/>
      <c r="F41" s="160">
        <v>99.9</v>
      </c>
      <c r="G41" s="160">
        <v>2</v>
      </c>
      <c r="H41" s="160">
        <v>5</v>
      </c>
      <c r="I41" s="160"/>
      <c r="J41" s="160">
        <v>5</v>
      </c>
      <c r="L41" s="160">
        <v>5</v>
      </c>
    </row>
    <row r="42" spans="1:12" ht="12.75">
      <c r="A42" s="160" t="s">
        <v>316</v>
      </c>
      <c r="B42" s="160" t="s">
        <v>58</v>
      </c>
      <c r="C42" s="163" t="s">
        <v>320</v>
      </c>
      <c r="D42" s="163">
        <v>1500</v>
      </c>
      <c r="E42" s="163"/>
      <c r="F42" s="160">
        <v>99.9</v>
      </c>
      <c r="G42" s="160">
        <v>2</v>
      </c>
      <c r="H42" s="160">
        <v>5</v>
      </c>
      <c r="I42" s="160"/>
      <c r="J42" s="160">
        <v>5</v>
      </c>
      <c r="L42" s="160">
        <v>5</v>
      </c>
    </row>
    <row r="43" spans="1:12" ht="12.75">
      <c r="A43" s="160" t="s">
        <v>316</v>
      </c>
      <c r="B43" s="160" t="s">
        <v>52</v>
      </c>
      <c r="C43" s="163" t="s">
        <v>320</v>
      </c>
      <c r="D43" s="163">
        <v>1500</v>
      </c>
      <c r="E43" s="163"/>
      <c r="F43" s="160">
        <v>99.9</v>
      </c>
      <c r="G43" s="160">
        <v>2</v>
      </c>
      <c r="H43" s="160">
        <v>5</v>
      </c>
      <c r="I43" s="160"/>
      <c r="J43" s="160">
        <v>5</v>
      </c>
      <c r="L43" s="160">
        <v>5</v>
      </c>
    </row>
    <row r="44" spans="1:12" ht="12.75">
      <c r="A44" s="160" t="s">
        <v>316</v>
      </c>
      <c r="B44" s="160" t="s">
        <v>5</v>
      </c>
      <c r="C44" s="163" t="s">
        <v>320</v>
      </c>
      <c r="D44" s="163">
        <v>1500</v>
      </c>
      <c r="E44" s="163"/>
      <c r="F44" s="160">
        <v>99.7</v>
      </c>
      <c r="G44" s="160">
        <v>5</v>
      </c>
      <c r="H44" s="160">
        <v>9</v>
      </c>
      <c r="I44" s="160"/>
      <c r="J44" s="160">
        <v>9</v>
      </c>
      <c r="L44" s="160">
        <v>9</v>
      </c>
    </row>
    <row r="45" spans="1:12" ht="12.75">
      <c r="A45" s="160" t="s">
        <v>327</v>
      </c>
      <c r="B45" s="160" t="s">
        <v>319</v>
      </c>
      <c r="C45" s="163" t="s">
        <v>320</v>
      </c>
      <c r="D45" s="163">
        <v>1500</v>
      </c>
      <c r="E45" s="163"/>
      <c r="F45" s="160">
        <v>99.7</v>
      </c>
      <c r="G45" s="160">
        <v>5</v>
      </c>
      <c r="H45" s="160">
        <v>5</v>
      </c>
      <c r="I45" s="160"/>
      <c r="J45" s="160">
        <v>9</v>
      </c>
      <c r="L45" s="160">
        <v>9</v>
      </c>
    </row>
    <row r="46" spans="1:12" ht="12.75">
      <c r="A46" s="160" t="s">
        <v>327</v>
      </c>
      <c r="B46" s="160" t="s">
        <v>58</v>
      </c>
      <c r="C46" s="163" t="s">
        <v>320</v>
      </c>
      <c r="D46" s="163">
        <v>1500</v>
      </c>
      <c r="E46" s="163"/>
      <c r="F46" s="160">
        <v>99.7</v>
      </c>
      <c r="G46" s="160">
        <v>5</v>
      </c>
      <c r="H46" s="160">
        <v>5</v>
      </c>
      <c r="I46" s="160"/>
      <c r="J46" s="160">
        <v>9</v>
      </c>
      <c r="L46" s="160">
        <v>9</v>
      </c>
    </row>
    <row r="47" spans="1:12" ht="12.75">
      <c r="A47" s="160" t="s">
        <v>327</v>
      </c>
      <c r="B47" s="160" t="s">
        <v>52</v>
      </c>
      <c r="C47" s="163" t="s">
        <v>320</v>
      </c>
      <c r="D47" s="163">
        <v>1500</v>
      </c>
      <c r="E47" s="163"/>
      <c r="F47" s="160">
        <v>99.7</v>
      </c>
      <c r="G47" s="160">
        <v>5</v>
      </c>
      <c r="H47" s="160">
        <v>5</v>
      </c>
      <c r="I47" s="160"/>
      <c r="J47" s="160">
        <v>9</v>
      </c>
      <c r="L47" s="160">
        <v>9</v>
      </c>
    </row>
    <row r="48" spans="1:12" ht="12.75">
      <c r="A48" s="160" t="s">
        <v>327</v>
      </c>
      <c r="B48" s="160" t="s">
        <v>5</v>
      </c>
      <c r="C48" s="163" t="s">
        <v>320</v>
      </c>
      <c r="D48" s="163">
        <v>1500</v>
      </c>
      <c r="E48" s="163"/>
      <c r="F48" s="160">
        <v>99</v>
      </c>
      <c r="G48" s="160">
        <v>15</v>
      </c>
      <c r="H48" s="160">
        <v>15</v>
      </c>
      <c r="I48" s="160"/>
      <c r="J48" s="160">
        <v>21</v>
      </c>
      <c r="L48" s="160">
        <v>21</v>
      </c>
    </row>
    <row r="49" spans="1:12" ht="12.75">
      <c r="A49" s="160" t="s">
        <v>327</v>
      </c>
      <c r="B49" s="160" t="s">
        <v>6</v>
      </c>
      <c r="C49" s="163" t="s">
        <v>320</v>
      </c>
      <c r="D49" s="163">
        <v>1000</v>
      </c>
      <c r="E49" s="163"/>
      <c r="F49" s="160">
        <v>98</v>
      </c>
      <c r="G49" s="160">
        <v>20</v>
      </c>
      <c r="H49" s="160">
        <v>30</v>
      </c>
      <c r="I49" s="160"/>
      <c r="J49" s="160">
        <v>29</v>
      </c>
      <c r="L49" s="160">
        <v>29</v>
      </c>
    </row>
    <row r="50" spans="1:12" ht="12.75">
      <c r="A50" s="160" t="s">
        <v>317</v>
      </c>
      <c r="B50" s="160" t="s">
        <v>319</v>
      </c>
      <c r="C50" s="163" t="s">
        <v>320</v>
      </c>
      <c r="D50" s="163">
        <v>1500</v>
      </c>
      <c r="E50" s="163"/>
      <c r="F50" s="160">
        <v>99.7</v>
      </c>
      <c r="G50" s="160">
        <v>5</v>
      </c>
      <c r="H50" s="160">
        <v>8</v>
      </c>
      <c r="I50" s="160"/>
      <c r="J50" s="160">
        <v>9</v>
      </c>
      <c r="L50" s="160">
        <v>9</v>
      </c>
    </row>
    <row r="51" spans="1:12" ht="12.75">
      <c r="A51" s="160" t="s">
        <v>317</v>
      </c>
      <c r="B51" s="160" t="s">
        <v>58</v>
      </c>
      <c r="C51" s="163" t="s">
        <v>320</v>
      </c>
      <c r="D51" s="163">
        <v>1500</v>
      </c>
      <c r="E51" s="163"/>
      <c r="F51" s="160">
        <v>99.7</v>
      </c>
      <c r="G51" s="160">
        <v>5</v>
      </c>
      <c r="H51" s="160">
        <v>8</v>
      </c>
      <c r="I51" s="160"/>
      <c r="J51" s="160">
        <v>9</v>
      </c>
      <c r="L51" s="160">
        <v>9</v>
      </c>
    </row>
    <row r="52" spans="1:12" ht="12.75">
      <c r="A52" s="160" t="s">
        <v>317</v>
      </c>
      <c r="B52" s="160" t="s">
        <v>52</v>
      </c>
      <c r="C52" s="163" t="s">
        <v>320</v>
      </c>
      <c r="D52" s="163">
        <v>1500</v>
      </c>
      <c r="E52" s="163"/>
      <c r="F52" s="160">
        <v>99.7</v>
      </c>
      <c r="G52" s="160">
        <v>5</v>
      </c>
      <c r="H52" s="160">
        <v>8</v>
      </c>
      <c r="I52" s="160"/>
      <c r="J52" s="160">
        <v>9</v>
      </c>
      <c r="L52" s="160">
        <v>9</v>
      </c>
    </row>
    <row r="53" spans="1:12" ht="12.75">
      <c r="A53" s="160" t="s">
        <v>317</v>
      </c>
      <c r="B53" s="160" t="s">
        <v>5</v>
      </c>
      <c r="C53" s="163" t="s">
        <v>320</v>
      </c>
      <c r="D53" s="163">
        <v>1500</v>
      </c>
      <c r="E53" s="163"/>
      <c r="F53" s="160">
        <v>99</v>
      </c>
      <c r="G53" s="160">
        <v>15</v>
      </c>
      <c r="H53" s="160">
        <v>16</v>
      </c>
      <c r="I53" s="160"/>
      <c r="J53" s="160">
        <v>21</v>
      </c>
      <c r="L53" s="160">
        <v>21</v>
      </c>
    </row>
    <row r="54" spans="1:12" ht="12.75">
      <c r="A54" s="160" t="s">
        <v>317</v>
      </c>
      <c r="B54" s="160" t="s">
        <v>6</v>
      </c>
      <c r="C54" s="163" t="s">
        <v>320</v>
      </c>
      <c r="D54" s="163">
        <v>1000</v>
      </c>
      <c r="E54" s="163"/>
      <c r="F54" s="160">
        <v>98</v>
      </c>
      <c r="G54" s="160">
        <v>20</v>
      </c>
      <c r="H54" s="160">
        <v>32</v>
      </c>
      <c r="I54" s="160"/>
      <c r="J54" s="160">
        <v>29</v>
      </c>
      <c r="L54" s="160">
        <v>29</v>
      </c>
    </row>
    <row r="55" spans="1:12" ht="12.75">
      <c r="A55" s="160" t="s">
        <v>328</v>
      </c>
      <c r="B55" s="160" t="s">
        <v>319</v>
      </c>
      <c r="C55" s="163" t="s">
        <v>320</v>
      </c>
      <c r="D55" s="163">
        <v>2000</v>
      </c>
      <c r="E55" s="163"/>
      <c r="F55" s="160">
        <v>99.9</v>
      </c>
      <c r="G55" s="160">
        <v>2</v>
      </c>
      <c r="H55" s="160">
        <v>5</v>
      </c>
      <c r="I55" s="160"/>
      <c r="J55" s="160">
        <v>6</v>
      </c>
      <c r="L55" s="160">
        <v>6</v>
      </c>
    </row>
    <row r="56" spans="1:12" ht="12.75">
      <c r="A56" s="160" t="s">
        <v>328</v>
      </c>
      <c r="B56" s="160" t="s">
        <v>58</v>
      </c>
      <c r="C56" s="163" t="s">
        <v>320</v>
      </c>
      <c r="D56" s="163">
        <v>2000</v>
      </c>
      <c r="E56" s="163"/>
      <c r="F56" s="160">
        <v>99.9</v>
      </c>
      <c r="G56" s="160">
        <v>2</v>
      </c>
      <c r="H56" s="160">
        <v>5</v>
      </c>
      <c r="I56" s="160"/>
      <c r="J56" s="160">
        <v>6</v>
      </c>
      <c r="L56" s="160">
        <v>6</v>
      </c>
    </row>
    <row r="57" spans="1:12" ht="12.75">
      <c r="A57" s="160" t="s">
        <v>328</v>
      </c>
      <c r="B57" s="160" t="s">
        <v>52</v>
      </c>
      <c r="C57" s="163" t="s">
        <v>320</v>
      </c>
      <c r="D57" s="163">
        <v>2000</v>
      </c>
      <c r="E57" s="163"/>
      <c r="F57" s="160">
        <v>99.9</v>
      </c>
      <c r="G57" s="160">
        <v>2</v>
      </c>
      <c r="H57" s="160">
        <v>5</v>
      </c>
      <c r="I57" s="160"/>
      <c r="J57" s="160">
        <v>6</v>
      </c>
      <c r="L57" s="160">
        <v>6</v>
      </c>
    </row>
    <row r="58" spans="1:12" ht="12.75">
      <c r="A58" s="160" t="s">
        <v>328</v>
      </c>
      <c r="B58" s="160" t="s">
        <v>5</v>
      </c>
      <c r="C58" s="163" t="s">
        <v>320</v>
      </c>
      <c r="D58" s="163">
        <v>2000</v>
      </c>
      <c r="E58" s="163"/>
      <c r="F58" s="160">
        <v>99.7</v>
      </c>
      <c r="G58" s="160">
        <v>6</v>
      </c>
      <c r="H58" s="160">
        <v>8</v>
      </c>
      <c r="I58" s="160"/>
      <c r="J58" s="160">
        <v>11</v>
      </c>
      <c r="L58" s="160">
        <v>11</v>
      </c>
    </row>
    <row r="59" spans="1:12" ht="12.75">
      <c r="A59" s="160" t="s">
        <v>328</v>
      </c>
      <c r="B59" s="160" t="s">
        <v>6</v>
      </c>
      <c r="C59" s="163" t="s">
        <v>320</v>
      </c>
      <c r="D59" s="163">
        <v>1000</v>
      </c>
      <c r="E59" s="163"/>
      <c r="F59" s="160">
        <v>99</v>
      </c>
      <c r="G59" s="160">
        <v>10</v>
      </c>
      <c r="H59" s="160">
        <v>12</v>
      </c>
      <c r="I59" s="160"/>
      <c r="J59" s="160">
        <v>16</v>
      </c>
      <c r="L59" s="160">
        <v>16</v>
      </c>
    </row>
    <row r="60" spans="1:12" ht="12.75">
      <c r="A60" s="160" t="s">
        <v>302</v>
      </c>
      <c r="B60" s="160" t="s">
        <v>319</v>
      </c>
      <c r="C60" s="163" t="s">
        <v>73</v>
      </c>
      <c r="D60" s="163">
        <v>36</v>
      </c>
      <c r="E60" s="163" t="s">
        <v>322</v>
      </c>
      <c r="F60" s="160"/>
      <c r="G60" s="160"/>
      <c r="H60" s="160">
        <v>4</v>
      </c>
      <c r="I60" s="160"/>
      <c r="J60" s="160">
        <v>4</v>
      </c>
      <c r="L60" s="160">
        <v>4</v>
      </c>
    </row>
    <row r="61" spans="1:12" ht="12.75">
      <c r="A61" s="160" t="s">
        <v>302</v>
      </c>
      <c r="B61" s="160" t="s">
        <v>58</v>
      </c>
      <c r="C61" s="163" t="s">
        <v>73</v>
      </c>
      <c r="D61" s="163">
        <v>36</v>
      </c>
      <c r="E61" s="163" t="s">
        <v>322</v>
      </c>
      <c r="F61" s="160"/>
      <c r="G61" s="160"/>
      <c r="H61" s="160">
        <v>4</v>
      </c>
      <c r="I61" s="160"/>
      <c r="J61" s="160">
        <v>4</v>
      </c>
      <c r="L61" s="160">
        <v>4</v>
      </c>
    </row>
    <row r="62" spans="1:12" ht="12.75">
      <c r="A62" s="160" t="s">
        <v>302</v>
      </c>
      <c r="B62" s="160" t="s">
        <v>52</v>
      </c>
      <c r="C62" s="163" t="s">
        <v>73</v>
      </c>
      <c r="D62" s="163">
        <v>36</v>
      </c>
      <c r="E62" s="163" t="s">
        <v>323</v>
      </c>
      <c r="F62" s="160"/>
      <c r="G62" s="160"/>
      <c r="H62" s="160">
        <v>7</v>
      </c>
      <c r="I62" s="160"/>
      <c r="J62" s="160">
        <v>8</v>
      </c>
      <c r="L62" s="160">
        <v>8</v>
      </c>
    </row>
    <row r="63" spans="1:12" ht="12.75">
      <c r="A63" s="160" t="s">
        <v>302</v>
      </c>
      <c r="B63" s="160" t="s">
        <v>5</v>
      </c>
      <c r="C63" s="163" t="s">
        <v>73</v>
      </c>
      <c r="D63" s="163">
        <v>36</v>
      </c>
      <c r="E63" s="163" t="s">
        <v>323</v>
      </c>
      <c r="F63" s="160"/>
      <c r="G63" s="160"/>
      <c r="H63" s="160">
        <v>7</v>
      </c>
      <c r="I63" s="160"/>
      <c r="J63" s="160">
        <v>8</v>
      </c>
      <c r="L63" s="160">
        <v>8</v>
      </c>
    </row>
    <row r="64" spans="1:12" ht="12.75">
      <c r="A64" s="160" t="s">
        <v>329</v>
      </c>
      <c r="B64" s="160" t="s">
        <v>319</v>
      </c>
      <c r="C64" s="163" t="s">
        <v>73</v>
      </c>
      <c r="D64" s="163">
        <v>36</v>
      </c>
      <c r="E64" s="163" t="s">
        <v>322</v>
      </c>
      <c r="F64" s="160"/>
      <c r="G64" s="160"/>
      <c r="H64" s="160">
        <v>8</v>
      </c>
      <c r="I64" s="160"/>
      <c r="J64" s="160">
        <v>4</v>
      </c>
      <c r="L64" s="160">
        <v>4</v>
      </c>
    </row>
    <row r="65" spans="1:12" ht="12.75">
      <c r="A65" s="160" t="s">
        <v>329</v>
      </c>
      <c r="B65" s="160" t="s">
        <v>58</v>
      </c>
      <c r="C65" s="163" t="s">
        <v>73</v>
      </c>
      <c r="D65" s="163">
        <v>36</v>
      </c>
      <c r="E65" s="163" t="s">
        <v>322</v>
      </c>
      <c r="F65" s="160"/>
      <c r="G65" s="160"/>
      <c r="H65" s="160">
        <v>8</v>
      </c>
      <c r="I65" s="160"/>
      <c r="J65" s="160">
        <v>4</v>
      </c>
      <c r="L65" s="160">
        <v>4</v>
      </c>
    </row>
    <row r="66" spans="1:12" ht="12.75">
      <c r="A66" s="160" t="s">
        <v>329</v>
      </c>
      <c r="B66" s="160" t="s">
        <v>52</v>
      </c>
      <c r="C66" s="163" t="s">
        <v>73</v>
      </c>
      <c r="D66" s="163">
        <v>36</v>
      </c>
      <c r="E66" s="163" t="s">
        <v>323</v>
      </c>
      <c r="F66" s="160"/>
      <c r="G66" s="160"/>
      <c r="H66" s="160">
        <v>8</v>
      </c>
      <c r="I66" s="160"/>
      <c r="J66" s="160">
        <v>8</v>
      </c>
      <c r="L66" s="160">
        <v>8</v>
      </c>
    </row>
    <row r="67" spans="1:12" ht="12.75">
      <c r="A67" s="160" t="s">
        <v>329</v>
      </c>
      <c r="B67" s="160" t="s">
        <v>5</v>
      </c>
      <c r="C67" s="163" t="s">
        <v>73</v>
      </c>
      <c r="D67" s="163">
        <v>36</v>
      </c>
      <c r="E67" s="163" t="s">
        <v>323</v>
      </c>
      <c r="F67" s="160"/>
      <c r="G67" s="160"/>
      <c r="H67" s="160">
        <v>16</v>
      </c>
      <c r="I67" s="160"/>
      <c r="J67" s="160">
        <v>8</v>
      </c>
      <c r="L67" s="160">
        <v>8</v>
      </c>
    </row>
    <row r="68" spans="1:12" ht="12.75">
      <c r="A68" s="160" t="s">
        <v>329</v>
      </c>
      <c r="B68" s="160" t="s">
        <v>6</v>
      </c>
      <c r="C68" s="163" t="s">
        <v>73</v>
      </c>
      <c r="D68" s="163">
        <v>36</v>
      </c>
      <c r="E68" s="163" t="s">
        <v>323</v>
      </c>
      <c r="F68" s="160"/>
      <c r="G68" s="160"/>
      <c r="H68" s="160">
        <v>32</v>
      </c>
      <c r="I68" s="160"/>
      <c r="J68" s="160">
        <v>8</v>
      </c>
      <c r="L68" s="160">
        <v>8</v>
      </c>
    </row>
    <row r="69" spans="1:12" ht="12.75">
      <c r="A69" s="160" t="s">
        <v>312</v>
      </c>
      <c r="B69" s="160" t="s">
        <v>319</v>
      </c>
      <c r="C69" s="163" t="s">
        <v>320</v>
      </c>
      <c r="D69" s="163">
        <v>2000</v>
      </c>
      <c r="E69" s="163"/>
      <c r="F69" s="160">
        <v>99.9</v>
      </c>
      <c r="G69" s="160">
        <v>2</v>
      </c>
      <c r="H69" s="160">
        <v>5</v>
      </c>
      <c r="I69" s="160"/>
      <c r="J69" s="160">
        <v>6</v>
      </c>
      <c r="L69" s="160">
        <v>6</v>
      </c>
    </row>
    <row r="70" spans="1:12" ht="12.75">
      <c r="A70" s="160" t="s">
        <v>312</v>
      </c>
      <c r="B70" s="160" t="s">
        <v>58</v>
      </c>
      <c r="C70" s="163" t="s">
        <v>320</v>
      </c>
      <c r="D70" s="163">
        <v>2000</v>
      </c>
      <c r="E70" s="163"/>
      <c r="F70" s="160">
        <v>99.9</v>
      </c>
      <c r="G70" s="160">
        <v>2</v>
      </c>
      <c r="H70" s="160">
        <v>5</v>
      </c>
      <c r="I70" s="160"/>
      <c r="J70" s="160">
        <v>6</v>
      </c>
      <c r="L70" s="160">
        <v>6</v>
      </c>
    </row>
    <row r="71" spans="1:12" ht="12.75">
      <c r="A71" s="160" t="s">
        <v>312</v>
      </c>
      <c r="B71" s="160" t="s">
        <v>52</v>
      </c>
      <c r="C71" s="163" t="s">
        <v>320</v>
      </c>
      <c r="D71" s="163">
        <v>2000</v>
      </c>
      <c r="E71" s="163"/>
      <c r="F71" s="160">
        <v>99.9</v>
      </c>
      <c r="G71" s="160">
        <v>2</v>
      </c>
      <c r="H71" s="160">
        <v>5</v>
      </c>
      <c r="I71" s="160"/>
      <c r="J71" s="160">
        <v>6</v>
      </c>
      <c r="L71" s="160">
        <v>6</v>
      </c>
    </row>
    <row r="72" spans="1:12" ht="12.75">
      <c r="A72" s="160" t="s">
        <v>312</v>
      </c>
      <c r="B72" s="160" t="s">
        <v>5</v>
      </c>
      <c r="C72" s="163" t="s">
        <v>320</v>
      </c>
      <c r="D72" s="163">
        <v>2000</v>
      </c>
      <c r="E72" s="163"/>
      <c r="F72" s="160">
        <v>99.7</v>
      </c>
      <c r="G72" s="160">
        <v>6</v>
      </c>
      <c r="H72" s="160">
        <v>8</v>
      </c>
      <c r="I72" s="160"/>
      <c r="J72" s="160">
        <v>11</v>
      </c>
      <c r="L72" s="160">
        <v>11</v>
      </c>
    </row>
    <row r="73" spans="1:12" ht="12.75">
      <c r="A73" s="160" t="s">
        <v>312</v>
      </c>
      <c r="B73" s="160" t="s">
        <v>6</v>
      </c>
      <c r="C73" s="163" t="s">
        <v>320</v>
      </c>
      <c r="D73" s="163">
        <v>1000</v>
      </c>
      <c r="E73" s="163"/>
      <c r="F73" s="160">
        <v>99</v>
      </c>
      <c r="G73" s="160">
        <v>10</v>
      </c>
      <c r="H73" s="160">
        <v>12</v>
      </c>
      <c r="I73" s="160"/>
      <c r="J73" s="160">
        <v>16</v>
      </c>
      <c r="L73" s="160">
        <v>16</v>
      </c>
    </row>
    <row r="74" spans="1:12" ht="12.75">
      <c r="A74" s="160" t="s">
        <v>314</v>
      </c>
      <c r="B74" s="160" t="s">
        <v>319</v>
      </c>
      <c r="C74" s="163" t="s">
        <v>320</v>
      </c>
      <c r="D74" s="163">
        <v>2000</v>
      </c>
      <c r="E74" s="163"/>
      <c r="F74" s="160">
        <v>99.9</v>
      </c>
      <c r="G74" s="160">
        <v>2</v>
      </c>
      <c r="H74" s="160">
        <v>5</v>
      </c>
      <c r="I74" s="160"/>
      <c r="J74" s="160">
        <v>6</v>
      </c>
      <c r="L74" s="160">
        <v>6</v>
      </c>
    </row>
    <row r="75" spans="1:12" ht="12.75">
      <c r="A75" s="160" t="s">
        <v>314</v>
      </c>
      <c r="B75" s="160" t="s">
        <v>58</v>
      </c>
      <c r="C75" s="163" t="s">
        <v>320</v>
      </c>
      <c r="D75" s="163">
        <v>2000</v>
      </c>
      <c r="E75" s="163"/>
      <c r="F75" s="160">
        <v>99.9</v>
      </c>
      <c r="G75" s="160">
        <v>2</v>
      </c>
      <c r="H75" s="160">
        <v>5</v>
      </c>
      <c r="I75" s="160"/>
      <c r="J75" s="160">
        <v>6</v>
      </c>
      <c r="L75" s="160">
        <v>6</v>
      </c>
    </row>
    <row r="76" spans="1:12" ht="12.75">
      <c r="A76" s="160" t="s">
        <v>314</v>
      </c>
      <c r="B76" s="160" t="s">
        <v>52</v>
      </c>
      <c r="C76" s="163" t="s">
        <v>320</v>
      </c>
      <c r="D76" s="163">
        <v>2000</v>
      </c>
      <c r="E76" s="163"/>
      <c r="F76" s="160">
        <v>99.9</v>
      </c>
      <c r="G76" s="160">
        <v>2</v>
      </c>
      <c r="H76" s="160">
        <v>5</v>
      </c>
      <c r="I76" s="160"/>
      <c r="J76" s="160">
        <v>6</v>
      </c>
      <c r="L76" s="160">
        <v>6</v>
      </c>
    </row>
    <row r="77" spans="1:12" ht="12.75">
      <c r="A77" s="160" t="s">
        <v>314</v>
      </c>
      <c r="B77" s="160" t="s">
        <v>5</v>
      </c>
      <c r="C77" s="163" t="s">
        <v>320</v>
      </c>
      <c r="D77" s="163">
        <v>2000</v>
      </c>
      <c r="E77" s="163"/>
      <c r="F77" s="160">
        <v>99.7</v>
      </c>
      <c r="G77" s="160">
        <v>6</v>
      </c>
      <c r="H77" s="160">
        <v>8</v>
      </c>
      <c r="I77" s="160"/>
      <c r="J77" s="160">
        <v>11</v>
      </c>
      <c r="L77" s="160">
        <v>11</v>
      </c>
    </row>
    <row r="78" spans="1:12" ht="12.75">
      <c r="A78" s="160" t="s">
        <v>314</v>
      </c>
      <c r="B78" s="160" t="s">
        <v>6</v>
      </c>
      <c r="C78" s="163" t="s">
        <v>320</v>
      </c>
      <c r="D78" s="163">
        <v>1000</v>
      </c>
      <c r="E78" s="163"/>
      <c r="F78" s="160">
        <v>99</v>
      </c>
      <c r="G78" s="160">
        <v>10</v>
      </c>
      <c r="H78" s="160">
        <v>12</v>
      </c>
      <c r="I78" s="160"/>
      <c r="J78" s="160">
        <v>16</v>
      </c>
      <c r="L78" s="160">
        <v>16</v>
      </c>
    </row>
    <row r="79" spans="1:12" ht="12.75">
      <c r="A79" s="160" t="s">
        <v>315</v>
      </c>
      <c r="B79" s="160" t="s">
        <v>319</v>
      </c>
      <c r="C79" s="163" t="s">
        <v>320</v>
      </c>
      <c r="D79" s="163">
        <v>1500</v>
      </c>
      <c r="E79" s="163"/>
      <c r="F79" s="160">
        <v>99.9</v>
      </c>
      <c r="G79" s="160">
        <v>2</v>
      </c>
      <c r="H79" s="160">
        <v>5</v>
      </c>
      <c r="I79" s="160"/>
      <c r="J79" s="160">
        <v>5</v>
      </c>
      <c r="L79" s="160">
        <v>5</v>
      </c>
    </row>
    <row r="80" spans="1:12" ht="12.75">
      <c r="A80" s="160" t="s">
        <v>315</v>
      </c>
      <c r="B80" s="160" t="s">
        <v>58</v>
      </c>
      <c r="C80" s="163" t="s">
        <v>320</v>
      </c>
      <c r="D80" s="163">
        <v>1500</v>
      </c>
      <c r="E80" s="163"/>
      <c r="F80" s="160">
        <v>99.9</v>
      </c>
      <c r="G80" s="160">
        <v>2</v>
      </c>
      <c r="H80" s="160">
        <v>5</v>
      </c>
      <c r="I80" s="160"/>
      <c r="J80" s="160">
        <v>5</v>
      </c>
      <c r="L80" s="160">
        <v>5</v>
      </c>
    </row>
    <row r="81" spans="1:12" ht="12.75">
      <c r="A81" s="160" t="s">
        <v>315</v>
      </c>
      <c r="B81" s="160" t="s">
        <v>52</v>
      </c>
      <c r="C81" s="163" t="s">
        <v>320</v>
      </c>
      <c r="D81" s="163">
        <v>1500</v>
      </c>
      <c r="E81" s="163"/>
      <c r="F81" s="160">
        <v>99.9</v>
      </c>
      <c r="G81" s="160">
        <v>2</v>
      </c>
      <c r="H81" s="160">
        <v>5</v>
      </c>
      <c r="I81" s="160"/>
      <c r="J81" s="160">
        <v>5</v>
      </c>
      <c r="L81" s="160">
        <v>5</v>
      </c>
    </row>
    <row r="82" spans="1:12" ht="12.75">
      <c r="A82" s="160" t="s">
        <v>315</v>
      </c>
      <c r="B82" s="160" t="s">
        <v>5</v>
      </c>
      <c r="C82" s="163" t="s">
        <v>320</v>
      </c>
      <c r="D82" s="163">
        <v>1500</v>
      </c>
      <c r="E82" s="163"/>
      <c r="F82" s="160">
        <v>99.7</v>
      </c>
      <c r="G82" s="160">
        <v>5</v>
      </c>
      <c r="H82" s="160">
        <v>9</v>
      </c>
      <c r="I82" s="160"/>
      <c r="J82" s="160">
        <v>9</v>
      </c>
      <c r="L82" s="160">
        <v>9</v>
      </c>
    </row>
    <row r="83" spans="1:12" ht="12.75">
      <c r="A83" s="160" t="s">
        <v>330</v>
      </c>
      <c r="B83" s="160" t="s">
        <v>319</v>
      </c>
      <c r="C83" s="163" t="s">
        <v>320</v>
      </c>
      <c r="D83" s="163">
        <v>2000</v>
      </c>
      <c r="E83" s="163"/>
      <c r="F83" s="160">
        <v>99.7</v>
      </c>
      <c r="G83" s="160">
        <v>6</v>
      </c>
      <c r="H83" s="160">
        <v>12</v>
      </c>
      <c r="I83" s="160"/>
      <c r="J83" s="160">
        <v>11</v>
      </c>
      <c r="L83" s="160">
        <v>11</v>
      </c>
    </row>
    <row r="84" spans="1:12" ht="12.75">
      <c r="A84" s="160" t="s">
        <v>330</v>
      </c>
      <c r="B84" s="160" t="s">
        <v>58</v>
      </c>
      <c r="C84" s="163" t="s">
        <v>320</v>
      </c>
      <c r="D84" s="163">
        <v>2000</v>
      </c>
      <c r="E84" s="163"/>
      <c r="F84" s="160">
        <v>99.7</v>
      </c>
      <c r="G84" s="160">
        <v>6</v>
      </c>
      <c r="H84" s="160">
        <v>12</v>
      </c>
      <c r="I84" s="160"/>
      <c r="J84" s="160">
        <v>11</v>
      </c>
      <c r="L84" s="160">
        <v>11</v>
      </c>
    </row>
    <row r="85" spans="1:12" ht="12.75">
      <c r="A85" s="160" t="s">
        <v>330</v>
      </c>
      <c r="B85" s="160" t="s">
        <v>52</v>
      </c>
      <c r="C85" s="163" t="s">
        <v>320</v>
      </c>
      <c r="D85" s="163">
        <v>2000</v>
      </c>
      <c r="E85" s="163"/>
      <c r="F85" s="160">
        <v>99.7</v>
      </c>
      <c r="G85" s="160">
        <v>6</v>
      </c>
      <c r="H85" s="160">
        <v>12</v>
      </c>
      <c r="I85" s="160"/>
      <c r="J85" s="160">
        <v>11</v>
      </c>
      <c r="L85" s="160">
        <v>11</v>
      </c>
    </row>
    <row r="86" spans="1:12" ht="12.75">
      <c r="A86" s="160" t="s">
        <v>330</v>
      </c>
      <c r="B86" s="160" t="s">
        <v>5</v>
      </c>
      <c r="C86" s="163" t="s">
        <v>320</v>
      </c>
      <c r="D86" s="163">
        <v>2000</v>
      </c>
      <c r="E86" s="163"/>
      <c r="F86" s="160">
        <v>99</v>
      </c>
      <c r="G86" s="160">
        <v>20</v>
      </c>
      <c r="H86" s="160">
        <v>24</v>
      </c>
      <c r="I86" s="160"/>
      <c r="J86" s="160">
        <v>29</v>
      </c>
      <c r="L86" s="160">
        <v>29</v>
      </c>
    </row>
    <row r="87" spans="1:12" ht="12.75">
      <c r="A87" s="160" t="s">
        <v>330</v>
      </c>
      <c r="B87" s="160" t="s">
        <v>6</v>
      </c>
      <c r="C87" s="163" t="s">
        <v>320</v>
      </c>
      <c r="D87" s="163">
        <v>1000</v>
      </c>
      <c r="E87" s="163"/>
      <c r="F87" s="160">
        <v>98</v>
      </c>
      <c r="G87" s="160">
        <v>20</v>
      </c>
      <c r="H87" s="160">
        <v>48</v>
      </c>
      <c r="I87" s="160"/>
      <c r="J87" s="160">
        <v>29</v>
      </c>
      <c r="L87" s="160">
        <v>29</v>
      </c>
    </row>
    <row r="88" spans="1:12" ht="12.75">
      <c r="A88" s="160" t="s">
        <v>331</v>
      </c>
      <c r="B88" s="160" t="s">
        <v>319</v>
      </c>
      <c r="C88" s="163" t="s">
        <v>73</v>
      </c>
      <c r="D88" s="163">
        <v>15</v>
      </c>
      <c r="E88" s="163" t="s">
        <v>322</v>
      </c>
      <c r="G88" s="160"/>
      <c r="H88" s="160">
        <v>3</v>
      </c>
      <c r="I88" s="160"/>
      <c r="J88" s="160">
        <v>3</v>
      </c>
      <c r="L88" s="160">
        <v>3</v>
      </c>
    </row>
    <row r="89" spans="1:13" ht="12.75">
      <c r="A89" s="160" t="s">
        <v>331</v>
      </c>
      <c r="B89" s="160" t="s">
        <v>58</v>
      </c>
      <c r="C89" s="163" t="s">
        <v>73</v>
      </c>
      <c r="D89" s="163">
        <v>15</v>
      </c>
      <c r="E89" s="163" t="s">
        <v>322</v>
      </c>
      <c r="G89" s="160"/>
      <c r="H89" s="160">
        <v>3</v>
      </c>
      <c r="I89" s="160"/>
      <c r="J89" s="160">
        <v>3</v>
      </c>
      <c r="K89" s="160"/>
      <c r="L89" s="160">
        <v>3</v>
      </c>
      <c r="M89" s="160"/>
    </row>
    <row r="90" spans="1:13" ht="12.75">
      <c r="A90" s="160" t="s">
        <v>331</v>
      </c>
      <c r="B90" s="160" t="s">
        <v>52</v>
      </c>
      <c r="C90" s="163" t="s">
        <v>73</v>
      </c>
      <c r="D90" s="163">
        <v>15</v>
      </c>
      <c r="E90" s="163" t="s">
        <v>323</v>
      </c>
      <c r="G90" s="160"/>
      <c r="H90" s="160">
        <v>5</v>
      </c>
      <c r="I90" s="160"/>
      <c r="J90" s="160">
        <v>5</v>
      </c>
      <c r="K90" s="160"/>
      <c r="L90" s="160">
        <v>5</v>
      </c>
      <c r="M90" s="160"/>
    </row>
    <row r="91" spans="1:13" ht="12.75">
      <c r="A91" s="160" t="s">
        <v>331</v>
      </c>
      <c r="B91" s="160" t="s">
        <v>5</v>
      </c>
      <c r="C91" s="163" t="s">
        <v>73</v>
      </c>
      <c r="D91" s="163">
        <v>15</v>
      </c>
      <c r="E91" s="163" t="s">
        <v>323</v>
      </c>
      <c r="G91" s="160"/>
      <c r="H91" s="160">
        <v>5</v>
      </c>
      <c r="I91" s="160"/>
      <c r="J91" s="160">
        <v>5</v>
      </c>
      <c r="K91" s="160"/>
      <c r="L91" s="160">
        <v>5</v>
      </c>
      <c r="M91" s="160"/>
    </row>
    <row r="92" spans="1:13" ht="12.75">
      <c r="A92" s="160" t="s">
        <v>332</v>
      </c>
      <c r="B92" s="160" t="s">
        <v>319</v>
      </c>
      <c r="C92" s="163" t="s">
        <v>73</v>
      </c>
      <c r="D92" s="163">
        <v>15</v>
      </c>
      <c r="E92" s="163" t="s">
        <v>322</v>
      </c>
      <c r="G92" s="160"/>
      <c r="H92" s="160">
        <v>3</v>
      </c>
      <c r="I92" s="160"/>
      <c r="J92" s="160">
        <v>3</v>
      </c>
      <c r="K92" s="160"/>
      <c r="L92" s="160">
        <v>3</v>
      </c>
      <c r="M92" s="160"/>
    </row>
    <row r="93" spans="1:13" ht="12.75">
      <c r="A93" s="160" t="s">
        <v>332</v>
      </c>
      <c r="B93" s="160" t="s">
        <v>58</v>
      </c>
      <c r="C93" s="163" t="s">
        <v>73</v>
      </c>
      <c r="D93" s="163">
        <v>15</v>
      </c>
      <c r="E93" s="163" t="s">
        <v>322</v>
      </c>
      <c r="G93" s="160"/>
      <c r="H93" s="160">
        <v>3</v>
      </c>
      <c r="I93" s="160"/>
      <c r="J93" s="160">
        <v>3</v>
      </c>
      <c r="K93" s="160"/>
      <c r="L93" s="160">
        <v>3</v>
      </c>
      <c r="M93" s="160"/>
    </row>
    <row r="94" spans="1:13" ht="12.75">
      <c r="A94" s="160" t="s">
        <v>332</v>
      </c>
      <c r="B94" s="160" t="s">
        <v>52</v>
      </c>
      <c r="C94" s="163" t="s">
        <v>73</v>
      </c>
      <c r="D94" s="163">
        <v>15</v>
      </c>
      <c r="E94" s="163" t="s">
        <v>323</v>
      </c>
      <c r="G94" s="160"/>
      <c r="H94" s="160">
        <v>5</v>
      </c>
      <c r="I94" s="160"/>
      <c r="J94" s="160">
        <v>5</v>
      </c>
      <c r="K94" s="160"/>
      <c r="L94" s="160">
        <v>5</v>
      </c>
      <c r="M94" s="160"/>
    </row>
    <row r="95" spans="1:13" ht="12.75">
      <c r="A95" s="160" t="s">
        <v>332</v>
      </c>
      <c r="B95" s="160" t="s">
        <v>5</v>
      </c>
      <c r="C95" s="163" t="s">
        <v>73</v>
      </c>
      <c r="D95" s="163">
        <v>15</v>
      </c>
      <c r="E95" s="163" t="s">
        <v>323</v>
      </c>
      <c r="G95" s="160"/>
      <c r="H95" s="160">
        <v>5</v>
      </c>
      <c r="I95" s="160"/>
      <c r="J95" s="160">
        <v>5</v>
      </c>
      <c r="K95" s="160"/>
      <c r="L95" s="160">
        <v>5</v>
      </c>
      <c r="M95" s="160"/>
    </row>
    <row r="96" spans="1:13" ht="12.75">
      <c r="A96" s="160" t="s">
        <v>333</v>
      </c>
      <c r="B96" s="160" t="s">
        <v>319</v>
      </c>
      <c r="C96" s="163" t="s">
        <v>73</v>
      </c>
      <c r="D96" s="163">
        <v>15</v>
      </c>
      <c r="E96" s="163" t="s">
        <v>354</v>
      </c>
      <c r="F96" s="161" t="s">
        <v>355</v>
      </c>
      <c r="G96" s="160"/>
      <c r="H96" s="160">
        <v>3</v>
      </c>
      <c r="I96" s="160">
        <v>2</v>
      </c>
      <c r="J96" s="160">
        <v>3</v>
      </c>
      <c r="K96" s="160">
        <v>2</v>
      </c>
      <c r="L96" s="160">
        <v>3</v>
      </c>
      <c r="M96" s="160">
        <v>2</v>
      </c>
    </row>
    <row r="97" spans="1:13" ht="12.75">
      <c r="A97" s="160" t="s">
        <v>333</v>
      </c>
      <c r="B97" s="160" t="s">
        <v>58</v>
      </c>
      <c r="C97" s="163" t="s">
        <v>73</v>
      </c>
      <c r="D97" s="163">
        <v>15</v>
      </c>
      <c r="E97" s="163" t="s">
        <v>354</v>
      </c>
      <c r="F97" s="161" t="s">
        <v>355</v>
      </c>
      <c r="G97" s="160"/>
      <c r="H97" s="160">
        <v>3</v>
      </c>
      <c r="I97" s="160">
        <v>2</v>
      </c>
      <c r="J97" s="160">
        <v>3</v>
      </c>
      <c r="K97" s="160">
        <v>2</v>
      </c>
      <c r="L97" s="160">
        <v>3</v>
      </c>
      <c r="M97" s="160">
        <v>2</v>
      </c>
    </row>
    <row r="98" spans="1:13" ht="12.75">
      <c r="A98" s="160" t="s">
        <v>333</v>
      </c>
      <c r="B98" s="160" t="s">
        <v>52</v>
      </c>
      <c r="C98" s="163" t="s">
        <v>73</v>
      </c>
      <c r="D98" s="163">
        <v>15</v>
      </c>
      <c r="E98" s="163" t="s">
        <v>323</v>
      </c>
      <c r="F98" s="160"/>
      <c r="G98" s="160"/>
      <c r="H98" s="160">
        <v>5</v>
      </c>
      <c r="I98" s="160">
        <v>5</v>
      </c>
      <c r="J98" s="160">
        <v>5</v>
      </c>
      <c r="K98" s="160">
        <v>5</v>
      </c>
      <c r="L98" s="160">
        <v>5</v>
      </c>
      <c r="M98" s="160">
        <v>5</v>
      </c>
    </row>
    <row r="99" spans="1:13" ht="12.75">
      <c r="A99" s="160" t="s">
        <v>333</v>
      </c>
      <c r="B99" s="160" t="s">
        <v>5</v>
      </c>
      <c r="C99" s="163" t="s">
        <v>73</v>
      </c>
      <c r="D99" s="163">
        <v>15</v>
      </c>
      <c r="E99" s="163" t="s">
        <v>323</v>
      </c>
      <c r="F99" s="160"/>
      <c r="G99" s="160"/>
      <c r="H99" s="160">
        <v>5</v>
      </c>
      <c r="I99" s="160">
        <v>5</v>
      </c>
      <c r="J99" s="160">
        <v>5</v>
      </c>
      <c r="K99" s="160">
        <v>5</v>
      </c>
      <c r="L99" s="160">
        <v>5</v>
      </c>
      <c r="M99" s="160">
        <v>5</v>
      </c>
    </row>
    <row r="100" spans="1:13" ht="12.75">
      <c r="A100" s="160" t="s">
        <v>334</v>
      </c>
      <c r="B100" s="160" t="s">
        <v>319</v>
      </c>
      <c r="C100" s="163" t="s">
        <v>73</v>
      </c>
      <c r="D100" s="163">
        <v>15</v>
      </c>
      <c r="E100" s="163" t="s">
        <v>322</v>
      </c>
      <c r="F100" s="160"/>
      <c r="G100" s="160"/>
      <c r="H100" s="160">
        <v>3</v>
      </c>
      <c r="I100" s="160"/>
      <c r="J100" s="160">
        <v>3</v>
      </c>
      <c r="K100" s="160"/>
      <c r="L100" s="160">
        <v>3</v>
      </c>
      <c r="M100" s="160"/>
    </row>
    <row r="101" spans="1:13" ht="12.75">
      <c r="A101" s="160" t="s">
        <v>334</v>
      </c>
      <c r="B101" s="160" t="s">
        <v>58</v>
      </c>
      <c r="C101" s="163" t="s">
        <v>73</v>
      </c>
      <c r="D101" s="163">
        <v>15</v>
      </c>
      <c r="E101" s="163" t="s">
        <v>322</v>
      </c>
      <c r="G101" s="160"/>
      <c r="H101" s="160">
        <v>3</v>
      </c>
      <c r="I101" s="160"/>
      <c r="J101" s="160">
        <v>3</v>
      </c>
      <c r="K101" s="160"/>
      <c r="L101" s="160">
        <v>3</v>
      </c>
      <c r="M101" s="160"/>
    </row>
    <row r="102" spans="1:13" ht="12.75">
      <c r="A102" s="160" t="s">
        <v>334</v>
      </c>
      <c r="B102" s="160" t="s">
        <v>52</v>
      </c>
      <c r="C102" s="163" t="s">
        <v>73</v>
      </c>
      <c r="D102" s="163">
        <v>15</v>
      </c>
      <c r="E102" s="163" t="s">
        <v>323</v>
      </c>
      <c r="G102" s="160"/>
      <c r="H102" s="160">
        <v>5</v>
      </c>
      <c r="I102" s="160"/>
      <c r="J102" s="160">
        <v>5</v>
      </c>
      <c r="K102" s="160"/>
      <c r="L102" s="160">
        <v>5</v>
      </c>
      <c r="M102" s="160"/>
    </row>
    <row r="103" spans="1:13" ht="12.75">
      <c r="A103" s="160" t="s">
        <v>334</v>
      </c>
      <c r="B103" s="160" t="s">
        <v>5</v>
      </c>
      <c r="C103" s="163" t="s">
        <v>73</v>
      </c>
      <c r="D103" s="163">
        <v>15</v>
      </c>
      <c r="E103" s="163" t="s">
        <v>323</v>
      </c>
      <c r="G103" s="160"/>
      <c r="H103" s="160">
        <v>5</v>
      </c>
      <c r="I103" s="160"/>
      <c r="J103" s="160">
        <v>5</v>
      </c>
      <c r="K103" s="160"/>
      <c r="L103" s="160">
        <v>5</v>
      </c>
      <c r="M103" s="160"/>
    </row>
    <row r="104" spans="1:13" ht="12.75">
      <c r="A104" s="160" t="s">
        <v>335</v>
      </c>
      <c r="B104" s="160" t="s">
        <v>319</v>
      </c>
      <c r="C104" s="163" t="s">
        <v>73</v>
      </c>
      <c r="D104" s="163">
        <v>15</v>
      </c>
      <c r="E104" s="163" t="s">
        <v>336</v>
      </c>
      <c r="G104" s="160"/>
      <c r="H104" s="160">
        <v>3</v>
      </c>
      <c r="I104" s="160"/>
      <c r="J104" s="160">
        <v>3</v>
      </c>
      <c r="K104" s="160"/>
      <c r="L104" s="160">
        <v>3</v>
      </c>
      <c r="M104" s="160"/>
    </row>
    <row r="105" spans="1:13" ht="12.75">
      <c r="A105" s="160" t="s">
        <v>335</v>
      </c>
      <c r="B105" s="160" t="s">
        <v>58</v>
      </c>
      <c r="C105" s="163" t="s">
        <v>73</v>
      </c>
      <c r="D105" s="163">
        <v>15</v>
      </c>
      <c r="E105" s="163" t="s">
        <v>336</v>
      </c>
      <c r="G105" s="160"/>
      <c r="H105" s="160">
        <v>3</v>
      </c>
      <c r="I105" s="160"/>
      <c r="J105" s="160">
        <v>3</v>
      </c>
      <c r="K105" s="160"/>
      <c r="L105" s="160">
        <v>3</v>
      </c>
      <c r="M105" s="160"/>
    </row>
    <row r="106" spans="1:13" ht="12.75">
      <c r="A106" s="160" t="s">
        <v>335</v>
      </c>
      <c r="B106" s="160" t="s">
        <v>52</v>
      </c>
      <c r="C106" s="163" t="s">
        <v>73</v>
      </c>
      <c r="D106" s="163">
        <v>15</v>
      </c>
      <c r="E106" s="163" t="s">
        <v>337</v>
      </c>
      <c r="G106" s="160"/>
      <c r="H106" s="160">
        <v>15</v>
      </c>
      <c r="I106" s="160"/>
      <c r="J106" s="160">
        <v>15</v>
      </c>
      <c r="K106" s="160"/>
      <c r="L106" s="160">
        <v>15</v>
      </c>
      <c r="M106" s="160"/>
    </row>
    <row r="107" spans="1:13" ht="12.75">
      <c r="A107" s="160" t="s">
        <v>335</v>
      </c>
      <c r="B107" s="160" t="s">
        <v>5</v>
      </c>
      <c r="C107" s="163" t="s">
        <v>73</v>
      </c>
      <c r="D107" s="163">
        <v>15</v>
      </c>
      <c r="E107" s="163" t="s">
        <v>337</v>
      </c>
      <c r="G107" s="160"/>
      <c r="H107" s="160">
        <v>15</v>
      </c>
      <c r="I107" s="160"/>
      <c r="J107" s="160">
        <v>15</v>
      </c>
      <c r="K107" s="160"/>
      <c r="L107" s="160">
        <v>15</v>
      </c>
      <c r="M107" s="160"/>
    </row>
    <row r="108" spans="1:13" ht="12.75">
      <c r="A108" s="160" t="s">
        <v>304</v>
      </c>
      <c r="B108" s="160" t="s">
        <v>319</v>
      </c>
      <c r="C108" s="163" t="s">
        <v>73</v>
      </c>
      <c r="D108" s="163">
        <v>15</v>
      </c>
      <c r="E108" s="163" t="s">
        <v>322</v>
      </c>
      <c r="G108" s="160"/>
      <c r="H108" s="160">
        <v>3</v>
      </c>
      <c r="I108" s="160"/>
      <c r="J108" s="160">
        <v>3</v>
      </c>
      <c r="K108" s="160"/>
      <c r="L108" s="160">
        <v>3</v>
      </c>
      <c r="M108" s="160"/>
    </row>
    <row r="109" spans="1:13" ht="12.75">
      <c r="A109" s="160" t="s">
        <v>304</v>
      </c>
      <c r="B109" s="160" t="s">
        <v>58</v>
      </c>
      <c r="C109" s="163" t="s">
        <v>73</v>
      </c>
      <c r="D109" s="163">
        <v>15</v>
      </c>
      <c r="E109" s="163" t="s">
        <v>322</v>
      </c>
      <c r="G109" s="160"/>
      <c r="H109" s="160">
        <v>3</v>
      </c>
      <c r="I109" s="160"/>
      <c r="J109" s="160">
        <v>3</v>
      </c>
      <c r="K109" s="160"/>
      <c r="L109" s="160">
        <v>3</v>
      </c>
      <c r="M109" s="160"/>
    </row>
    <row r="110" spans="1:13" ht="12.75">
      <c r="A110" s="160" t="s">
        <v>304</v>
      </c>
      <c r="B110" s="160" t="s">
        <v>52</v>
      </c>
      <c r="C110" s="163" t="s">
        <v>73</v>
      </c>
      <c r="D110" s="163">
        <v>15</v>
      </c>
      <c r="E110" s="163" t="s">
        <v>323</v>
      </c>
      <c r="G110" s="160"/>
      <c r="H110" s="160">
        <v>5</v>
      </c>
      <c r="I110" s="160"/>
      <c r="J110" s="160">
        <v>5</v>
      </c>
      <c r="K110" s="160"/>
      <c r="L110" s="160">
        <v>5</v>
      </c>
      <c r="M110" s="160"/>
    </row>
    <row r="111" spans="1:13" ht="12.75">
      <c r="A111" s="160" t="s">
        <v>304</v>
      </c>
      <c r="B111" s="160" t="s">
        <v>5</v>
      </c>
      <c r="C111" s="163" t="s">
        <v>73</v>
      </c>
      <c r="D111" s="163">
        <v>15</v>
      </c>
      <c r="E111" s="163" t="s">
        <v>323</v>
      </c>
      <c r="G111" s="160"/>
      <c r="H111" s="160">
        <v>5</v>
      </c>
      <c r="I111" s="160"/>
      <c r="J111" s="160">
        <v>5</v>
      </c>
      <c r="K111" s="160"/>
      <c r="L111" s="160">
        <v>5</v>
      </c>
      <c r="M111" s="160"/>
    </row>
    <row r="112" spans="1:13" ht="12.75">
      <c r="A112" s="160" t="s">
        <v>310</v>
      </c>
      <c r="B112" s="160" t="s">
        <v>319</v>
      </c>
      <c r="C112" s="163" t="s">
        <v>73</v>
      </c>
      <c r="D112" s="163">
        <v>15</v>
      </c>
      <c r="E112" s="163" t="s">
        <v>322</v>
      </c>
      <c r="G112" s="160"/>
      <c r="H112" s="160">
        <v>3</v>
      </c>
      <c r="I112" s="160"/>
      <c r="J112" s="160">
        <v>3</v>
      </c>
      <c r="K112" s="160"/>
      <c r="L112" s="160">
        <v>3</v>
      </c>
      <c r="M112" s="160"/>
    </row>
    <row r="113" spans="1:13" ht="12.75">
      <c r="A113" s="160" t="s">
        <v>310</v>
      </c>
      <c r="B113" s="160" t="s">
        <v>58</v>
      </c>
      <c r="C113" s="163" t="s">
        <v>73</v>
      </c>
      <c r="D113" s="163">
        <v>15</v>
      </c>
      <c r="E113" s="163" t="s">
        <v>322</v>
      </c>
      <c r="G113" s="160"/>
      <c r="H113" s="160">
        <v>3</v>
      </c>
      <c r="I113" s="160"/>
      <c r="J113" s="160">
        <v>3</v>
      </c>
      <c r="K113" s="160"/>
      <c r="L113" s="160">
        <v>3</v>
      </c>
      <c r="M113" s="160"/>
    </row>
    <row r="114" spans="1:13" ht="12.75">
      <c r="A114" s="160" t="s">
        <v>310</v>
      </c>
      <c r="B114" s="160" t="s">
        <v>52</v>
      </c>
      <c r="C114" s="163" t="s">
        <v>73</v>
      </c>
      <c r="D114" s="163">
        <v>15</v>
      </c>
      <c r="E114" s="163" t="s">
        <v>323</v>
      </c>
      <c r="G114" s="160"/>
      <c r="H114" s="160">
        <v>5</v>
      </c>
      <c r="I114" s="160"/>
      <c r="J114" s="160">
        <v>5</v>
      </c>
      <c r="K114" s="160"/>
      <c r="L114" s="160">
        <v>5</v>
      </c>
      <c r="M114" s="160"/>
    </row>
    <row r="115" spans="1:13" ht="12.75">
      <c r="A115" s="160" t="s">
        <v>310</v>
      </c>
      <c r="B115" s="160" t="s">
        <v>5</v>
      </c>
      <c r="C115" s="163" t="s">
        <v>73</v>
      </c>
      <c r="D115" s="163">
        <v>15</v>
      </c>
      <c r="E115" s="163" t="s">
        <v>323</v>
      </c>
      <c r="G115" s="160"/>
      <c r="H115" s="160">
        <v>5</v>
      </c>
      <c r="I115" s="160"/>
      <c r="J115" s="160">
        <v>5</v>
      </c>
      <c r="K115" s="160"/>
      <c r="L115" s="160">
        <v>5</v>
      </c>
      <c r="M115" s="160"/>
    </row>
    <row r="116" spans="1:13" ht="12.75">
      <c r="A116" s="160" t="s">
        <v>307</v>
      </c>
      <c r="B116" s="160" t="s">
        <v>319</v>
      </c>
      <c r="C116" s="163" t="s">
        <v>73</v>
      </c>
      <c r="D116" s="163">
        <v>15</v>
      </c>
      <c r="E116" s="163" t="s">
        <v>322</v>
      </c>
      <c r="G116" s="160"/>
      <c r="H116" s="160">
        <v>3</v>
      </c>
      <c r="I116" s="160"/>
      <c r="J116" s="160">
        <v>3</v>
      </c>
      <c r="K116" s="160"/>
      <c r="L116" s="160">
        <v>3</v>
      </c>
      <c r="M116" s="160"/>
    </row>
    <row r="117" spans="1:13" ht="12.75">
      <c r="A117" s="160" t="s">
        <v>307</v>
      </c>
      <c r="B117" s="160" t="s">
        <v>58</v>
      </c>
      <c r="C117" s="163" t="s">
        <v>73</v>
      </c>
      <c r="D117" s="163">
        <v>15</v>
      </c>
      <c r="E117" s="163" t="s">
        <v>322</v>
      </c>
      <c r="G117" s="160"/>
      <c r="H117" s="160">
        <v>3</v>
      </c>
      <c r="I117" s="160"/>
      <c r="J117" s="160">
        <v>3</v>
      </c>
      <c r="K117" s="160"/>
      <c r="L117" s="160">
        <v>3</v>
      </c>
      <c r="M117" s="160"/>
    </row>
    <row r="118" spans="1:13" ht="12.75">
      <c r="A118" s="160" t="s">
        <v>307</v>
      </c>
      <c r="B118" s="160" t="s">
        <v>52</v>
      </c>
      <c r="C118" s="163" t="s">
        <v>73</v>
      </c>
      <c r="D118" s="163">
        <v>15</v>
      </c>
      <c r="E118" s="163" t="s">
        <v>323</v>
      </c>
      <c r="G118" s="160"/>
      <c r="H118" s="160">
        <v>5</v>
      </c>
      <c r="I118" s="160"/>
      <c r="J118" s="160">
        <v>5</v>
      </c>
      <c r="K118" s="160"/>
      <c r="L118" s="160">
        <v>5</v>
      </c>
      <c r="M118" s="160"/>
    </row>
    <row r="119" spans="1:13" ht="12.75">
      <c r="A119" s="160" t="s">
        <v>307</v>
      </c>
      <c r="B119" s="160" t="s">
        <v>5</v>
      </c>
      <c r="C119" s="163" t="s">
        <v>73</v>
      </c>
      <c r="D119" s="163">
        <v>15</v>
      </c>
      <c r="E119" s="163" t="s">
        <v>323</v>
      </c>
      <c r="G119" s="160"/>
      <c r="H119" s="160">
        <v>5</v>
      </c>
      <c r="I119" s="160"/>
      <c r="J119" s="160">
        <v>5</v>
      </c>
      <c r="K119" s="160"/>
      <c r="L119" s="160">
        <v>5</v>
      </c>
      <c r="M119" s="160"/>
    </row>
    <row r="120" spans="1:13" ht="12.75">
      <c r="A120" s="160" t="s">
        <v>338</v>
      </c>
      <c r="B120" s="160" t="s">
        <v>319</v>
      </c>
      <c r="C120" s="163" t="s">
        <v>73</v>
      </c>
      <c r="D120" s="163">
        <v>15</v>
      </c>
      <c r="E120" s="163" t="s">
        <v>322</v>
      </c>
      <c r="G120" s="160"/>
      <c r="H120" s="160">
        <v>3</v>
      </c>
      <c r="I120" s="160"/>
      <c r="J120" s="160">
        <v>3</v>
      </c>
      <c r="K120" s="160"/>
      <c r="L120" s="160">
        <v>3</v>
      </c>
      <c r="M120" s="160"/>
    </row>
    <row r="121" spans="1:13" ht="12.75">
      <c r="A121" s="160" t="s">
        <v>338</v>
      </c>
      <c r="B121" s="160" t="s">
        <v>58</v>
      </c>
      <c r="C121" s="163" t="s">
        <v>73</v>
      </c>
      <c r="D121" s="163">
        <v>15</v>
      </c>
      <c r="E121" s="163" t="s">
        <v>322</v>
      </c>
      <c r="G121" s="160"/>
      <c r="H121" s="160">
        <v>3</v>
      </c>
      <c r="I121" s="160"/>
      <c r="J121" s="160">
        <v>3</v>
      </c>
      <c r="K121" s="160"/>
      <c r="L121" s="160">
        <v>3</v>
      </c>
      <c r="M121" s="160"/>
    </row>
    <row r="122" spans="1:13" ht="12.75">
      <c r="A122" s="160" t="s">
        <v>338</v>
      </c>
      <c r="B122" s="160" t="s">
        <v>52</v>
      </c>
      <c r="C122" s="163" t="s">
        <v>73</v>
      </c>
      <c r="D122" s="163">
        <v>15</v>
      </c>
      <c r="E122" s="163" t="s">
        <v>323</v>
      </c>
      <c r="G122" s="160"/>
      <c r="H122" s="160">
        <v>5</v>
      </c>
      <c r="I122" s="160"/>
      <c r="J122" s="160">
        <v>5</v>
      </c>
      <c r="K122" s="160"/>
      <c r="L122" s="160">
        <v>5</v>
      </c>
      <c r="M122" s="160"/>
    </row>
    <row r="123" spans="1:13" ht="12.75">
      <c r="A123" s="160" t="s">
        <v>338</v>
      </c>
      <c r="B123" s="160" t="s">
        <v>5</v>
      </c>
      <c r="C123" s="163" t="s">
        <v>73</v>
      </c>
      <c r="D123" s="163">
        <v>15</v>
      </c>
      <c r="E123" s="163" t="s">
        <v>323</v>
      </c>
      <c r="G123" s="160"/>
      <c r="H123" s="160">
        <v>5</v>
      </c>
      <c r="I123" s="160"/>
      <c r="J123" s="160">
        <v>5</v>
      </c>
      <c r="K123" s="160"/>
      <c r="L123" s="160">
        <v>5</v>
      </c>
      <c r="M123" s="160"/>
    </row>
    <row r="124" spans="1:13" ht="12.75">
      <c r="A124" s="160" t="s">
        <v>339</v>
      </c>
      <c r="B124" s="160" t="s">
        <v>319</v>
      </c>
      <c r="C124" s="163" t="s">
        <v>73</v>
      </c>
      <c r="D124" s="163">
        <v>15</v>
      </c>
      <c r="E124" s="163" t="s">
        <v>322</v>
      </c>
      <c r="G124" s="160"/>
      <c r="H124" s="160">
        <v>3</v>
      </c>
      <c r="I124" s="160"/>
      <c r="J124" s="160">
        <v>3</v>
      </c>
      <c r="K124" s="160"/>
      <c r="L124" s="160">
        <v>3</v>
      </c>
      <c r="M124" s="160"/>
    </row>
    <row r="125" spans="1:13" ht="12.75">
      <c r="A125" s="160" t="s">
        <v>339</v>
      </c>
      <c r="B125" s="160" t="s">
        <v>58</v>
      </c>
      <c r="C125" s="163" t="s">
        <v>73</v>
      </c>
      <c r="D125" s="163">
        <v>15</v>
      </c>
      <c r="E125" s="163" t="s">
        <v>322</v>
      </c>
      <c r="G125" s="160"/>
      <c r="H125" s="160">
        <v>3</v>
      </c>
      <c r="I125" s="160"/>
      <c r="J125" s="160">
        <v>3</v>
      </c>
      <c r="K125" s="160"/>
      <c r="L125" s="160">
        <v>3</v>
      </c>
      <c r="M125" s="160"/>
    </row>
    <row r="126" spans="1:13" ht="12.75">
      <c r="A126" s="160" t="s">
        <v>339</v>
      </c>
      <c r="B126" s="160" t="s">
        <v>52</v>
      </c>
      <c r="C126" s="163" t="s">
        <v>73</v>
      </c>
      <c r="D126" s="163">
        <v>15</v>
      </c>
      <c r="E126" s="163" t="s">
        <v>323</v>
      </c>
      <c r="G126" s="160"/>
      <c r="H126" s="160">
        <v>5</v>
      </c>
      <c r="I126" s="160"/>
      <c r="J126" s="160">
        <v>5</v>
      </c>
      <c r="K126" s="160"/>
      <c r="L126" s="160">
        <v>5</v>
      </c>
      <c r="M126" s="160"/>
    </row>
    <row r="127" spans="1:13" ht="12.75">
      <c r="A127" s="160" t="s">
        <v>339</v>
      </c>
      <c r="B127" s="160" t="s">
        <v>5</v>
      </c>
      <c r="C127" s="163" t="s">
        <v>73</v>
      </c>
      <c r="D127" s="163">
        <v>15</v>
      </c>
      <c r="E127" s="163" t="s">
        <v>323</v>
      </c>
      <c r="G127" s="160"/>
      <c r="H127" s="160">
        <v>5</v>
      </c>
      <c r="I127" s="160"/>
      <c r="J127" s="160">
        <v>5</v>
      </c>
      <c r="K127" s="160"/>
      <c r="L127" s="160">
        <v>5</v>
      </c>
      <c r="M127" s="160"/>
    </row>
    <row r="128" spans="1:13" ht="12.75">
      <c r="A128" s="160" t="s">
        <v>340</v>
      </c>
      <c r="B128" s="160" t="s">
        <v>319</v>
      </c>
      <c r="C128" s="163" t="s">
        <v>73</v>
      </c>
      <c r="D128" s="163">
        <v>15</v>
      </c>
      <c r="E128" s="163" t="s">
        <v>322</v>
      </c>
      <c r="G128" s="160"/>
      <c r="H128" s="160">
        <v>3</v>
      </c>
      <c r="I128" s="160"/>
      <c r="J128" s="160">
        <v>3</v>
      </c>
      <c r="K128" s="160"/>
      <c r="L128" s="160">
        <v>3</v>
      </c>
      <c r="M128" s="160"/>
    </row>
    <row r="129" spans="1:13" ht="12.75">
      <c r="A129" s="160" t="s">
        <v>340</v>
      </c>
      <c r="B129" s="160" t="s">
        <v>58</v>
      </c>
      <c r="C129" s="163" t="s">
        <v>73</v>
      </c>
      <c r="D129" s="163">
        <v>15</v>
      </c>
      <c r="E129" s="163" t="s">
        <v>322</v>
      </c>
      <c r="G129" s="160"/>
      <c r="H129" s="160">
        <v>3</v>
      </c>
      <c r="I129" s="160"/>
      <c r="J129" s="160">
        <v>3</v>
      </c>
      <c r="K129" s="160"/>
      <c r="L129" s="160">
        <v>3</v>
      </c>
      <c r="M129" s="160"/>
    </row>
    <row r="130" spans="1:13" ht="12.75">
      <c r="A130" s="160" t="s">
        <v>340</v>
      </c>
      <c r="B130" s="160" t="s">
        <v>52</v>
      </c>
      <c r="C130" s="163" t="s">
        <v>73</v>
      </c>
      <c r="D130" s="163">
        <v>15</v>
      </c>
      <c r="E130" s="163" t="s">
        <v>323</v>
      </c>
      <c r="G130" s="160"/>
      <c r="H130" s="160">
        <v>5</v>
      </c>
      <c r="I130" s="160"/>
      <c r="J130" s="160">
        <v>5</v>
      </c>
      <c r="K130" s="160"/>
      <c r="L130" s="160">
        <v>5</v>
      </c>
      <c r="M130" s="160"/>
    </row>
    <row r="131" spans="1:13" ht="12.75">
      <c r="A131" s="160" t="s">
        <v>340</v>
      </c>
      <c r="B131" s="160" t="s">
        <v>5</v>
      </c>
      <c r="C131" s="163" t="s">
        <v>73</v>
      </c>
      <c r="D131" s="163">
        <v>15</v>
      </c>
      <c r="E131" s="163" t="s">
        <v>323</v>
      </c>
      <c r="G131" s="160"/>
      <c r="H131" s="160">
        <v>5</v>
      </c>
      <c r="I131" s="160"/>
      <c r="J131" s="160">
        <v>5</v>
      </c>
      <c r="K131" s="160"/>
      <c r="L131" s="160">
        <v>5</v>
      </c>
      <c r="M131" s="160"/>
    </row>
    <row r="132" spans="1:13" ht="12.75">
      <c r="A132" s="160" t="s">
        <v>341</v>
      </c>
      <c r="B132" s="160" t="s">
        <v>319</v>
      </c>
      <c r="C132" s="163" t="s">
        <v>73</v>
      </c>
      <c r="D132" s="163">
        <v>15</v>
      </c>
      <c r="E132" s="163" t="s">
        <v>322</v>
      </c>
      <c r="G132" s="160"/>
      <c r="H132" s="160">
        <v>3</v>
      </c>
      <c r="I132" s="160"/>
      <c r="J132" s="160">
        <v>3</v>
      </c>
      <c r="K132" s="160"/>
      <c r="L132" s="160">
        <v>3</v>
      </c>
      <c r="M132" s="160"/>
    </row>
    <row r="133" spans="1:13" ht="12.75">
      <c r="A133" s="160" t="s">
        <v>341</v>
      </c>
      <c r="B133" s="160" t="s">
        <v>58</v>
      </c>
      <c r="C133" s="163" t="s">
        <v>73</v>
      </c>
      <c r="D133" s="163">
        <v>15</v>
      </c>
      <c r="E133" s="163" t="s">
        <v>322</v>
      </c>
      <c r="G133" s="160"/>
      <c r="H133" s="160">
        <v>3</v>
      </c>
      <c r="I133" s="160"/>
      <c r="J133" s="160">
        <v>3</v>
      </c>
      <c r="K133" s="160"/>
      <c r="L133" s="160">
        <v>3</v>
      </c>
      <c r="M133" s="160"/>
    </row>
    <row r="134" spans="1:13" ht="12.75">
      <c r="A134" s="160" t="s">
        <v>341</v>
      </c>
      <c r="B134" s="160" t="s">
        <v>52</v>
      </c>
      <c r="C134" s="163" t="s">
        <v>73</v>
      </c>
      <c r="D134" s="163">
        <v>15</v>
      </c>
      <c r="E134" s="163" t="s">
        <v>323</v>
      </c>
      <c r="G134" s="160"/>
      <c r="H134" s="160">
        <v>5</v>
      </c>
      <c r="I134" s="160"/>
      <c r="J134" s="160">
        <v>5</v>
      </c>
      <c r="K134" s="160"/>
      <c r="L134" s="160">
        <v>5</v>
      </c>
      <c r="M134" s="160"/>
    </row>
    <row r="135" spans="1:13" ht="12.75">
      <c r="A135" s="160" t="s">
        <v>341</v>
      </c>
      <c r="B135" s="160" t="s">
        <v>5</v>
      </c>
      <c r="C135" s="163" t="s">
        <v>73</v>
      </c>
      <c r="D135" s="163">
        <v>15</v>
      </c>
      <c r="E135" s="163" t="s">
        <v>323</v>
      </c>
      <c r="G135" s="160"/>
      <c r="H135" s="160">
        <v>5</v>
      </c>
      <c r="I135" s="160"/>
      <c r="J135" s="160">
        <v>5</v>
      </c>
      <c r="K135" s="160"/>
      <c r="L135" s="160">
        <v>5</v>
      </c>
      <c r="M135" s="160"/>
    </row>
    <row r="136" spans="1:13" ht="12.75">
      <c r="A136" s="160" t="s">
        <v>309</v>
      </c>
      <c r="B136" s="160" t="s">
        <v>319</v>
      </c>
      <c r="C136" s="163" t="s">
        <v>73</v>
      </c>
      <c r="D136" s="163">
        <v>15</v>
      </c>
      <c r="E136" s="163" t="s">
        <v>322</v>
      </c>
      <c r="G136" s="160"/>
      <c r="H136" s="160">
        <v>3</v>
      </c>
      <c r="I136" s="160"/>
      <c r="J136" s="160">
        <v>3</v>
      </c>
      <c r="K136" s="160"/>
      <c r="L136" s="160">
        <v>3</v>
      </c>
      <c r="M136" s="160"/>
    </row>
    <row r="137" spans="1:13" ht="12.75">
      <c r="A137" s="160" t="s">
        <v>309</v>
      </c>
      <c r="B137" s="160" t="s">
        <v>58</v>
      </c>
      <c r="C137" s="163" t="s">
        <v>73</v>
      </c>
      <c r="D137" s="163">
        <v>15</v>
      </c>
      <c r="E137" s="163" t="s">
        <v>322</v>
      </c>
      <c r="G137" s="160"/>
      <c r="H137" s="160">
        <v>3</v>
      </c>
      <c r="I137" s="160"/>
      <c r="J137" s="160">
        <v>3</v>
      </c>
      <c r="K137" s="160"/>
      <c r="L137" s="160">
        <v>3</v>
      </c>
      <c r="M137" s="160"/>
    </row>
    <row r="138" spans="1:13" ht="12.75">
      <c r="A138" s="160" t="s">
        <v>309</v>
      </c>
      <c r="B138" s="160" t="s">
        <v>52</v>
      </c>
      <c r="C138" s="163" t="s">
        <v>73</v>
      </c>
      <c r="D138" s="163">
        <v>15</v>
      </c>
      <c r="E138" s="163" t="s">
        <v>323</v>
      </c>
      <c r="G138" s="160"/>
      <c r="H138" s="160">
        <v>5</v>
      </c>
      <c r="I138" s="160"/>
      <c r="J138" s="160">
        <v>5</v>
      </c>
      <c r="K138" s="160"/>
      <c r="L138" s="160">
        <v>5</v>
      </c>
      <c r="M138" s="160"/>
    </row>
    <row r="139" spans="1:13" ht="12.75">
      <c r="A139" s="160" t="s">
        <v>309</v>
      </c>
      <c r="B139" s="160" t="s">
        <v>5</v>
      </c>
      <c r="C139" s="163" t="s">
        <v>73</v>
      </c>
      <c r="D139" s="163">
        <v>15</v>
      </c>
      <c r="E139" s="163" t="s">
        <v>323</v>
      </c>
      <c r="G139" s="160"/>
      <c r="H139" s="160">
        <v>5</v>
      </c>
      <c r="I139" s="160"/>
      <c r="J139" s="160">
        <v>5</v>
      </c>
      <c r="K139" s="160"/>
      <c r="L139" s="160">
        <v>5</v>
      </c>
      <c r="M139" s="160"/>
    </row>
    <row r="140" spans="1:13" ht="12.75">
      <c r="A140" s="160" t="s">
        <v>303</v>
      </c>
      <c r="B140" s="160" t="s">
        <v>319</v>
      </c>
      <c r="C140" s="163" t="s">
        <v>73</v>
      </c>
      <c r="D140" s="163">
        <v>15</v>
      </c>
      <c r="E140" s="163" t="s">
        <v>322</v>
      </c>
      <c r="G140" s="160"/>
      <c r="H140" s="160">
        <v>3</v>
      </c>
      <c r="I140" s="160"/>
      <c r="J140" s="160">
        <v>3</v>
      </c>
      <c r="K140" s="160"/>
      <c r="L140" s="160">
        <v>3</v>
      </c>
      <c r="M140" s="160"/>
    </row>
    <row r="141" spans="1:13" ht="12.75">
      <c r="A141" s="160" t="s">
        <v>303</v>
      </c>
      <c r="B141" s="160" t="s">
        <v>58</v>
      </c>
      <c r="C141" s="163" t="s">
        <v>73</v>
      </c>
      <c r="D141" s="163">
        <v>15</v>
      </c>
      <c r="E141" s="163" t="s">
        <v>322</v>
      </c>
      <c r="G141" s="160"/>
      <c r="H141" s="160">
        <v>3</v>
      </c>
      <c r="I141" s="160"/>
      <c r="J141" s="160">
        <v>3</v>
      </c>
      <c r="K141" s="160"/>
      <c r="L141" s="160">
        <v>3</v>
      </c>
      <c r="M141" s="160"/>
    </row>
    <row r="142" spans="1:13" ht="12.75">
      <c r="A142" s="160" t="s">
        <v>303</v>
      </c>
      <c r="B142" s="160" t="s">
        <v>52</v>
      </c>
      <c r="C142" s="163" t="s">
        <v>73</v>
      </c>
      <c r="D142" s="163">
        <v>15</v>
      </c>
      <c r="E142" s="163" t="s">
        <v>323</v>
      </c>
      <c r="G142" s="160"/>
      <c r="H142" s="160">
        <v>5</v>
      </c>
      <c r="I142" s="160"/>
      <c r="J142" s="160">
        <v>5</v>
      </c>
      <c r="K142" s="160"/>
      <c r="L142" s="160">
        <v>5</v>
      </c>
      <c r="M142" s="160"/>
    </row>
    <row r="143" spans="1:13" ht="12.75">
      <c r="A143" s="160" t="s">
        <v>303</v>
      </c>
      <c r="B143" s="160" t="s">
        <v>5</v>
      </c>
      <c r="C143" s="163" t="s">
        <v>73</v>
      </c>
      <c r="D143" s="163">
        <v>15</v>
      </c>
      <c r="E143" s="163" t="s">
        <v>323</v>
      </c>
      <c r="G143" s="160"/>
      <c r="H143" s="160">
        <v>5</v>
      </c>
      <c r="I143" s="160"/>
      <c r="J143" s="160">
        <v>5</v>
      </c>
      <c r="K143" s="160"/>
      <c r="L143" s="160">
        <v>5</v>
      </c>
      <c r="M143" s="160"/>
    </row>
    <row r="144" spans="1:13" ht="12.75">
      <c r="A144" s="160" t="s">
        <v>342</v>
      </c>
      <c r="B144" s="160" t="s">
        <v>319</v>
      </c>
      <c r="C144" s="163" t="s">
        <v>73</v>
      </c>
      <c r="D144" s="163">
        <v>15</v>
      </c>
      <c r="E144" s="163" t="s">
        <v>322</v>
      </c>
      <c r="G144" s="160"/>
      <c r="H144" s="160">
        <v>3</v>
      </c>
      <c r="I144" s="160"/>
      <c r="J144" s="160">
        <v>3</v>
      </c>
      <c r="K144" s="160"/>
      <c r="L144" s="160">
        <v>3</v>
      </c>
      <c r="M144" s="160"/>
    </row>
    <row r="145" spans="1:13" ht="12.75">
      <c r="A145" s="160" t="s">
        <v>342</v>
      </c>
      <c r="B145" s="160" t="s">
        <v>58</v>
      </c>
      <c r="C145" s="163" t="s">
        <v>73</v>
      </c>
      <c r="D145" s="163">
        <v>15</v>
      </c>
      <c r="E145" s="163" t="s">
        <v>322</v>
      </c>
      <c r="G145" s="160"/>
      <c r="H145" s="160">
        <v>3</v>
      </c>
      <c r="I145" s="160"/>
      <c r="J145" s="160">
        <v>3</v>
      </c>
      <c r="K145" s="160"/>
      <c r="L145" s="160">
        <v>3</v>
      </c>
      <c r="M145" s="160"/>
    </row>
    <row r="146" spans="1:13" ht="12.75">
      <c r="A146" s="160" t="s">
        <v>342</v>
      </c>
      <c r="B146" s="160" t="s">
        <v>52</v>
      </c>
      <c r="C146" s="163" t="s">
        <v>73</v>
      </c>
      <c r="D146" s="163">
        <v>15</v>
      </c>
      <c r="E146" s="163" t="s">
        <v>323</v>
      </c>
      <c r="G146" s="160"/>
      <c r="H146" s="160">
        <v>5</v>
      </c>
      <c r="I146" s="160"/>
      <c r="J146" s="160">
        <v>5</v>
      </c>
      <c r="K146" s="160"/>
      <c r="L146" s="160">
        <v>5</v>
      </c>
      <c r="M146" s="160"/>
    </row>
    <row r="147" spans="1:13" ht="12.75">
      <c r="A147" s="160" t="s">
        <v>342</v>
      </c>
      <c r="B147" s="160" t="s">
        <v>5</v>
      </c>
      <c r="C147" s="163" t="s">
        <v>73</v>
      </c>
      <c r="D147" s="163">
        <v>15</v>
      </c>
      <c r="E147" s="163" t="s">
        <v>323</v>
      </c>
      <c r="G147" s="160"/>
      <c r="H147" s="160">
        <v>5</v>
      </c>
      <c r="I147" s="160"/>
      <c r="J147" s="160">
        <v>5</v>
      </c>
      <c r="K147" s="160"/>
      <c r="L147" s="160">
        <v>5</v>
      </c>
      <c r="M147" s="160"/>
    </row>
    <row r="148" spans="1:13" ht="12.75">
      <c r="A148" s="160" t="s">
        <v>308</v>
      </c>
      <c r="B148" s="160" t="s">
        <v>319</v>
      </c>
      <c r="C148" s="163" t="s">
        <v>73</v>
      </c>
      <c r="D148" s="163">
        <v>15</v>
      </c>
      <c r="E148" s="163" t="s">
        <v>322</v>
      </c>
      <c r="G148" s="160"/>
      <c r="H148" s="160">
        <v>3</v>
      </c>
      <c r="I148" s="160"/>
      <c r="J148" s="160">
        <v>3</v>
      </c>
      <c r="K148" s="160"/>
      <c r="L148" s="160">
        <v>3</v>
      </c>
      <c r="M148" s="160"/>
    </row>
    <row r="149" spans="1:13" ht="12.75">
      <c r="A149" s="160" t="s">
        <v>308</v>
      </c>
      <c r="B149" s="160" t="s">
        <v>58</v>
      </c>
      <c r="C149" s="163" t="s">
        <v>73</v>
      </c>
      <c r="D149" s="163">
        <v>15</v>
      </c>
      <c r="E149" s="163" t="s">
        <v>322</v>
      </c>
      <c r="G149" s="160"/>
      <c r="H149" s="160">
        <v>3</v>
      </c>
      <c r="I149" s="160"/>
      <c r="J149" s="160">
        <v>3</v>
      </c>
      <c r="K149" s="160"/>
      <c r="L149" s="160">
        <v>3</v>
      </c>
      <c r="M149" s="160"/>
    </row>
    <row r="150" spans="1:13" ht="12.75">
      <c r="A150" s="160" t="s">
        <v>308</v>
      </c>
      <c r="B150" s="160" t="s">
        <v>52</v>
      </c>
      <c r="C150" s="163" t="s">
        <v>73</v>
      </c>
      <c r="D150" s="163">
        <v>15</v>
      </c>
      <c r="E150" s="163" t="s">
        <v>323</v>
      </c>
      <c r="G150" s="160"/>
      <c r="H150" s="160">
        <v>5</v>
      </c>
      <c r="I150" s="160"/>
      <c r="J150" s="160">
        <v>5</v>
      </c>
      <c r="K150" s="160"/>
      <c r="L150" s="160">
        <v>5</v>
      </c>
      <c r="M150" s="160"/>
    </row>
    <row r="151" spans="1:13" ht="12.75">
      <c r="A151" s="160" t="s">
        <v>308</v>
      </c>
      <c r="B151" s="160" t="s">
        <v>5</v>
      </c>
      <c r="C151" s="163" t="s">
        <v>73</v>
      </c>
      <c r="D151" s="163">
        <v>15</v>
      </c>
      <c r="E151" s="163" t="s">
        <v>323</v>
      </c>
      <c r="G151" s="160"/>
      <c r="H151" s="160">
        <v>5</v>
      </c>
      <c r="I151" s="160"/>
      <c r="J151" s="160">
        <v>5</v>
      </c>
      <c r="K151" s="160"/>
      <c r="L151" s="160">
        <v>5</v>
      </c>
      <c r="M151" s="160"/>
    </row>
    <row r="152" spans="1:13" ht="12.75">
      <c r="A152" s="160" t="s">
        <v>306</v>
      </c>
      <c r="B152" s="160" t="s">
        <v>319</v>
      </c>
      <c r="C152" s="163" t="s">
        <v>73</v>
      </c>
      <c r="D152" s="163">
        <v>15</v>
      </c>
      <c r="E152" s="163" t="s">
        <v>322</v>
      </c>
      <c r="G152" s="160"/>
      <c r="H152" s="160">
        <v>3</v>
      </c>
      <c r="I152" s="160"/>
      <c r="J152" s="160">
        <v>3</v>
      </c>
      <c r="K152" s="160"/>
      <c r="L152" s="160">
        <v>3</v>
      </c>
      <c r="M152" s="160"/>
    </row>
    <row r="153" spans="1:13" ht="12.75">
      <c r="A153" s="160" t="s">
        <v>306</v>
      </c>
      <c r="B153" s="160" t="s">
        <v>58</v>
      </c>
      <c r="C153" s="163" t="s">
        <v>73</v>
      </c>
      <c r="D153" s="163">
        <v>15</v>
      </c>
      <c r="E153" s="163" t="s">
        <v>322</v>
      </c>
      <c r="G153" s="160"/>
      <c r="H153" s="160">
        <v>3</v>
      </c>
      <c r="I153" s="160"/>
      <c r="J153" s="160">
        <v>3</v>
      </c>
      <c r="K153" s="160"/>
      <c r="L153" s="160">
        <v>3</v>
      </c>
      <c r="M153" s="160"/>
    </row>
    <row r="154" spans="1:13" ht="12.75">
      <c r="A154" s="160" t="s">
        <v>306</v>
      </c>
      <c r="B154" s="160" t="s">
        <v>52</v>
      </c>
      <c r="C154" s="163" t="s">
        <v>73</v>
      </c>
      <c r="D154" s="163">
        <v>15</v>
      </c>
      <c r="E154" s="163" t="s">
        <v>323</v>
      </c>
      <c r="G154" s="160"/>
      <c r="H154" s="160">
        <v>5</v>
      </c>
      <c r="I154" s="160"/>
      <c r="J154" s="160">
        <v>5</v>
      </c>
      <c r="K154" s="160"/>
      <c r="L154" s="160">
        <v>5</v>
      </c>
      <c r="M154" s="160"/>
    </row>
    <row r="155" spans="1:13" ht="12.75">
      <c r="A155" s="160" t="s">
        <v>306</v>
      </c>
      <c r="B155" s="160" t="s">
        <v>5</v>
      </c>
      <c r="C155" s="163" t="s">
        <v>73</v>
      </c>
      <c r="D155" s="163">
        <v>15</v>
      </c>
      <c r="E155" s="163" t="s">
        <v>323</v>
      </c>
      <c r="G155" s="160"/>
      <c r="H155" s="160">
        <v>5</v>
      </c>
      <c r="I155" s="160"/>
      <c r="J155" s="160">
        <v>5</v>
      </c>
      <c r="K155" s="160"/>
      <c r="L155" s="160">
        <v>5</v>
      </c>
      <c r="M155" s="160"/>
    </row>
    <row r="156" spans="1:13" ht="12.75">
      <c r="A156" s="160" t="s">
        <v>305</v>
      </c>
      <c r="B156" s="160" t="s">
        <v>319</v>
      </c>
      <c r="C156" s="163" t="s">
        <v>73</v>
      </c>
      <c r="D156" s="163">
        <v>15</v>
      </c>
      <c r="E156" s="163" t="s">
        <v>322</v>
      </c>
      <c r="G156" s="160"/>
      <c r="H156" s="160">
        <v>3</v>
      </c>
      <c r="I156" s="160"/>
      <c r="J156" s="160">
        <v>3</v>
      </c>
      <c r="K156" s="160"/>
      <c r="L156" s="160">
        <v>3</v>
      </c>
      <c r="M156" s="160"/>
    </row>
    <row r="157" spans="1:13" ht="12.75">
      <c r="A157" s="160" t="s">
        <v>305</v>
      </c>
      <c r="B157" s="160" t="s">
        <v>58</v>
      </c>
      <c r="C157" s="163" t="s">
        <v>73</v>
      </c>
      <c r="D157" s="163">
        <v>15</v>
      </c>
      <c r="E157" s="163" t="s">
        <v>322</v>
      </c>
      <c r="G157" s="160"/>
      <c r="H157" s="160">
        <v>3</v>
      </c>
      <c r="I157" s="160"/>
      <c r="J157" s="160">
        <v>3</v>
      </c>
      <c r="K157" s="160"/>
      <c r="L157" s="160">
        <v>3</v>
      </c>
      <c r="M157" s="160"/>
    </row>
    <row r="158" spans="1:13" ht="12.75">
      <c r="A158" s="160" t="s">
        <v>305</v>
      </c>
      <c r="B158" s="160" t="s">
        <v>52</v>
      </c>
      <c r="C158" s="163" t="s">
        <v>73</v>
      </c>
      <c r="D158" s="163">
        <v>15</v>
      </c>
      <c r="E158" s="163" t="s">
        <v>323</v>
      </c>
      <c r="G158" s="160"/>
      <c r="H158" s="160">
        <v>5</v>
      </c>
      <c r="I158" s="160"/>
      <c r="J158" s="160">
        <v>5</v>
      </c>
      <c r="K158" s="160"/>
      <c r="L158" s="160">
        <v>5</v>
      </c>
      <c r="M158" s="160"/>
    </row>
    <row r="159" spans="1:13" ht="12.75">
      <c r="A159" s="160" t="s">
        <v>305</v>
      </c>
      <c r="B159" s="160" t="s">
        <v>5</v>
      </c>
      <c r="C159" s="163" t="s">
        <v>73</v>
      </c>
      <c r="D159" s="163">
        <v>15</v>
      </c>
      <c r="E159" s="163" t="s">
        <v>323</v>
      </c>
      <c r="G159" s="160"/>
      <c r="H159" s="160">
        <v>5</v>
      </c>
      <c r="I159" s="160"/>
      <c r="J159" s="160">
        <v>5</v>
      </c>
      <c r="K159" s="160"/>
      <c r="L159" s="160">
        <v>5</v>
      </c>
      <c r="M159" s="160"/>
    </row>
    <row r="160" spans="1:13" ht="12.75">
      <c r="A160" s="160" t="s">
        <v>343</v>
      </c>
      <c r="B160" s="160" t="s">
        <v>319</v>
      </c>
      <c r="C160" s="163" t="s">
        <v>73</v>
      </c>
      <c r="D160" s="163">
        <v>15</v>
      </c>
      <c r="E160" s="163" t="s">
        <v>322</v>
      </c>
      <c r="G160" s="160"/>
      <c r="H160" s="160">
        <v>3</v>
      </c>
      <c r="I160" s="160"/>
      <c r="J160" s="160">
        <v>3</v>
      </c>
      <c r="K160" s="160"/>
      <c r="L160" s="160">
        <v>3</v>
      </c>
      <c r="M160" s="160"/>
    </row>
    <row r="161" spans="1:13" ht="12.75">
      <c r="A161" s="160" t="s">
        <v>343</v>
      </c>
      <c r="B161" s="160" t="s">
        <v>58</v>
      </c>
      <c r="C161" s="163" t="s">
        <v>73</v>
      </c>
      <c r="D161" s="163">
        <v>15</v>
      </c>
      <c r="E161" s="163" t="s">
        <v>322</v>
      </c>
      <c r="G161" s="160"/>
      <c r="H161" s="160">
        <v>3</v>
      </c>
      <c r="I161" s="160"/>
      <c r="J161" s="160">
        <v>3</v>
      </c>
      <c r="K161" s="160"/>
      <c r="L161" s="160">
        <v>3</v>
      </c>
      <c r="M161" s="160"/>
    </row>
    <row r="162" spans="1:13" ht="12.75">
      <c r="A162" s="160" t="s">
        <v>343</v>
      </c>
      <c r="B162" s="160" t="s">
        <v>52</v>
      </c>
      <c r="C162" s="163" t="s">
        <v>73</v>
      </c>
      <c r="D162" s="163">
        <v>15</v>
      </c>
      <c r="E162" s="163" t="s">
        <v>323</v>
      </c>
      <c r="G162" s="160"/>
      <c r="H162" s="160">
        <v>5</v>
      </c>
      <c r="I162" s="160"/>
      <c r="J162" s="160">
        <v>5</v>
      </c>
      <c r="K162" s="160"/>
      <c r="L162" s="160">
        <v>5</v>
      </c>
      <c r="M162" s="160"/>
    </row>
    <row r="163" spans="1:13" ht="12.75">
      <c r="A163" s="160" t="s">
        <v>343</v>
      </c>
      <c r="B163" s="160" t="s">
        <v>5</v>
      </c>
      <c r="C163" s="163" t="s">
        <v>73</v>
      </c>
      <c r="D163" s="163">
        <v>15</v>
      </c>
      <c r="E163" s="163" t="s">
        <v>323</v>
      </c>
      <c r="G163" s="160"/>
      <c r="H163" s="160">
        <v>5</v>
      </c>
      <c r="I163" s="160"/>
      <c r="J163" s="160">
        <v>5</v>
      </c>
      <c r="K163" s="160"/>
      <c r="L163" s="160">
        <v>5</v>
      </c>
      <c r="M163" s="160"/>
    </row>
    <row r="164" spans="1:13" ht="12.75">
      <c r="A164" s="160" t="s">
        <v>344</v>
      </c>
      <c r="B164" s="160" t="s">
        <v>319</v>
      </c>
      <c r="C164" s="163" t="s">
        <v>73</v>
      </c>
      <c r="D164" s="163">
        <v>15</v>
      </c>
      <c r="E164" s="163" t="s">
        <v>322</v>
      </c>
      <c r="G164" s="160"/>
      <c r="H164" s="160">
        <v>3</v>
      </c>
      <c r="I164" s="160"/>
      <c r="J164" s="160">
        <v>3</v>
      </c>
      <c r="K164" s="160"/>
      <c r="L164" s="160">
        <v>3</v>
      </c>
      <c r="M164" s="160"/>
    </row>
    <row r="165" spans="1:13" ht="12.75">
      <c r="A165" s="160" t="s">
        <v>344</v>
      </c>
      <c r="B165" s="160" t="s">
        <v>58</v>
      </c>
      <c r="C165" s="163" t="s">
        <v>73</v>
      </c>
      <c r="D165" s="163">
        <v>15</v>
      </c>
      <c r="E165" s="163" t="s">
        <v>322</v>
      </c>
      <c r="G165" s="160"/>
      <c r="H165" s="160">
        <v>3</v>
      </c>
      <c r="I165" s="160"/>
      <c r="J165" s="160">
        <v>3</v>
      </c>
      <c r="K165" s="160"/>
      <c r="L165" s="160">
        <v>3</v>
      </c>
      <c r="M165" s="160"/>
    </row>
    <row r="166" spans="1:13" ht="12.75">
      <c r="A166" s="160" t="s">
        <v>344</v>
      </c>
      <c r="B166" s="160" t="s">
        <v>52</v>
      </c>
      <c r="C166" s="163" t="s">
        <v>73</v>
      </c>
      <c r="D166" s="163">
        <v>15</v>
      </c>
      <c r="E166" s="163" t="s">
        <v>323</v>
      </c>
      <c r="G166" s="160"/>
      <c r="H166" s="160">
        <v>5</v>
      </c>
      <c r="I166" s="160"/>
      <c r="J166" s="160">
        <v>5</v>
      </c>
      <c r="K166" s="160"/>
      <c r="L166" s="160">
        <v>5</v>
      </c>
      <c r="M166" s="160"/>
    </row>
    <row r="167" spans="1:13" ht="12.75">
      <c r="A167" s="160" t="s">
        <v>344</v>
      </c>
      <c r="B167" s="160" t="s">
        <v>5</v>
      </c>
      <c r="C167" s="163" t="s">
        <v>73</v>
      </c>
      <c r="D167" s="163">
        <v>15</v>
      </c>
      <c r="E167" s="163" t="s">
        <v>323</v>
      </c>
      <c r="G167" s="160"/>
      <c r="H167" s="160">
        <v>5</v>
      </c>
      <c r="I167" s="160"/>
      <c r="J167" s="160">
        <v>5</v>
      </c>
      <c r="K167" s="160"/>
      <c r="L167" s="160">
        <v>5</v>
      </c>
      <c r="M167" s="160"/>
    </row>
    <row r="168" spans="1:13" ht="12.75">
      <c r="A168" s="160"/>
      <c r="B168" s="160"/>
      <c r="C168" s="163"/>
      <c r="D168" s="163"/>
      <c r="E168" s="163"/>
      <c r="G168" s="160"/>
      <c r="I168" s="160"/>
      <c r="J168" s="160"/>
      <c r="K168" s="160"/>
      <c r="L168" s="160"/>
      <c r="M168" s="160"/>
    </row>
  </sheetData>
  <sheetProtection/>
  <mergeCells count="5">
    <mergeCell ref="H2:I2"/>
    <mergeCell ref="J2:K2"/>
    <mergeCell ref="E2:G2"/>
    <mergeCell ref="L2:M2"/>
    <mergeCell ref="H1:M1"/>
  </mergeCells>
  <printOptions horizontalCentered="1"/>
  <pageMargins left="0.7480314960629921" right="0.7480314960629921" top="1.6666666666666667" bottom="0.984251968503937" header="0.5118110236220472" footer="0.5118110236220472"/>
  <pageSetup horizontalDpi="600" verticalDpi="600" orientation="landscape" paperSize="9" r:id="rId1"/>
  <headerFooter alignWithMargins="0">
    <oddHeader>&amp;L&amp;"Arial,Fed"NaturErhvervstyrelsen&amp;"Arial,Normal"
Kontoret for frø og planter
Den 15. november 2011 
Sagsnr.: PD 11-3042-000003
&amp;C&amp;"Arial,Fed"&amp;12Reject values i kontrolmarken&amp;RMøde i Udvalget for Plantesorter og Udsæd
den 15. november 2011
Bilag 33-6.2
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Plantedirektoratet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Gerhard Deneken</dc:creator>
  <cp:keywords/>
  <dc:description/>
  <cp:lastModifiedBy>Merete Buus</cp:lastModifiedBy>
  <cp:lastPrinted>2011-11-15T11:42:47Z</cp:lastPrinted>
  <dcterms:created xsi:type="dcterms:W3CDTF">2009-11-04T10:47:14Z</dcterms:created>
  <dcterms:modified xsi:type="dcterms:W3CDTF">2011-11-15T12:11:11Z</dcterms:modified>
  <cp:category/>
  <cp:version/>
  <cp:contentType/>
  <cp:contentStatus/>
</cp:coreProperties>
</file>