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075534\Desktop\"/>
    </mc:Choice>
  </mc:AlternateContent>
  <xr:revisionPtr revIDLastSave="0" documentId="8_{F6433A56-A571-4481-BFB0-39592A76FBB8}" xr6:coauthVersionLast="36" xr6:coauthVersionMax="36" xr10:uidLastSave="{00000000-0000-0000-0000-000000000000}"/>
  <bookViews>
    <workbookView xWindow="0" yWindow="0" windowWidth="28800" windowHeight="13130" xr2:uid="{4D142315-54BE-4C23-8558-DF37F3AF53F6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20" i="1"/>
  <c r="O19" i="1"/>
  <c r="C4" i="1"/>
  <c r="C5" i="1" s="1"/>
  <c r="H4" i="1" s="1"/>
  <c r="O22" i="1" l="1"/>
  <c r="F5" i="1"/>
  <c r="G5" i="1"/>
  <c r="E5" i="1"/>
  <c r="D5" i="1"/>
  <c r="D21" i="1" l="1"/>
  <c r="D20" i="1"/>
  <c r="D18" i="1"/>
  <c r="D13" i="1"/>
  <c r="F6" i="1"/>
  <c r="E6" i="1" s="1"/>
  <c r="D16" i="1" l="1"/>
  <c r="D14" i="1"/>
  <c r="D11" i="1"/>
  <c r="D10" i="1"/>
  <c r="D6" i="1"/>
  <c r="D9" i="1" s="1"/>
  <c r="D19" i="1"/>
  <c r="D17" i="1"/>
  <c r="D15" i="1"/>
  <c r="D12" i="1"/>
  <c r="I4" i="1" l="1"/>
  <c r="J4" i="1" l="1"/>
  <c r="K4" i="1"/>
</calcChain>
</file>

<file path=xl/sharedStrings.xml><?xml version="1.0" encoding="utf-8"?>
<sst xmlns="http://schemas.openxmlformats.org/spreadsheetml/2006/main" count="68" uniqueCount="43">
  <si>
    <t>RESULTAT</t>
  </si>
  <si>
    <t>Tilskudssatser</t>
  </si>
  <si>
    <t xml:space="preserve">Antal træer </t>
  </si>
  <si>
    <t>Tilskud/ha</t>
  </si>
  <si>
    <t>Dimensionsklasse 
(Kr. pr. træ)</t>
  </si>
  <si>
    <t>&gt; 25 - 50 cm 
(900 kr.)</t>
  </si>
  <si>
    <t>&gt; 50 - 75 cm 
(2.400 kr.)</t>
  </si>
  <si>
    <t>&gt; 75 cm, 
alle træarter udtagen eg 
(3.300 kr.)</t>
  </si>
  <si>
    <t>&gt; 75 cm, 
eg 
(5.000 kr.)</t>
  </si>
  <si>
    <t>Antal store træer</t>
  </si>
  <si>
    <t>Kr. / ha.</t>
  </si>
  <si>
    <t>hjælpe beregning</t>
  </si>
  <si>
    <t>&lt;1</t>
  </si>
  <si>
    <t>lever op til gruppens kriterie</t>
  </si>
  <si>
    <t>1-3 (2)</t>
  </si>
  <si>
    <t>4-6 (5)</t>
  </si>
  <si>
    <t>7-9 (8)</t>
  </si>
  <si>
    <t>10-12 (11)</t>
  </si>
  <si>
    <t>&gt; 50</t>
  </si>
  <si>
    <t>I satsen er indregnet ekstensiveringstilskud</t>
  </si>
  <si>
    <t>&gt; 75</t>
  </si>
  <si>
    <t>eg</t>
  </si>
  <si>
    <t>Tilsagn</t>
  </si>
  <si>
    <t>Areal</t>
  </si>
  <si>
    <t>Tilskudssats</t>
  </si>
  <si>
    <t>tilsagn</t>
  </si>
  <si>
    <t xml:space="preserve">Samlet tilsagn </t>
  </si>
  <si>
    <t>Delareal</t>
  </si>
  <si>
    <t>antal løvtræer 25-50</t>
  </si>
  <si>
    <t>antal løvtræer 50-75</t>
  </si>
  <si>
    <t>antal løvtræer &gt; 75</t>
  </si>
  <si>
    <t>antal egetræer &gt; 75</t>
  </si>
  <si>
    <t>A</t>
  </si>
  <si>
    <t>B</t>
  </si>
  <si>
    <t>C</t>
  </si>
  <si>
    <t>Antal løvtræer med stammediameter 25-50 cm</t>
  </si>
  <si>
    <t>Antal løvtræer med stammediameter 50-75 cm</t>
  </si>
  <si>
    <t>Summen af antal træer</t>
  </si>
  <si>
    <t>Samlet tilskudsbeløb</t>
  </si>
  <si>
    <t>Tilsagnsareal</t>
  </si>
  <si>
    <t>Hjælpeskema til beregning af tilskudssats for et delareal</t>
  </si>
  <si>
    <t>Antal løvtræer med stammediameter      &gt; 75 cm</t>
  </si>
  <si>
    <t>Antal egetræer med stammediameter        &gt; 75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</si>
</sst>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r_._-;\-* #,##0.00\ _k_r_._-;_-* &quot;-&quot;??\ _k_r_._-;_-@_-"/>
    <numFmt numFmtId="164" formatCode="_-* #,##0.000\ _k_r_._-;\-* #,##0.000\ _k_r_._-;_-* &quot;-&quot;??\ _k_r_._-;_-@_-"/>
    <numFmt numFmtId="165" formatCode="_-* #,##0\ _k_r_._-;\-* #,##0\ _k_r_._-;_-* &quot;-&quot;??\ _k_r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66">
    <xf numFmtId="0" fontId="0" fillId="0" borderId="0" xfId="0"/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164" fontId="0" fillId="3" borderId="0" xfId="1" applyNumberFormat="1" applyFont="1" applyFill="1" applyProtection="1">
      <protection hidden="1"/>
    </xf>
    <xf numFmtId="0" fontId="0" fillId="0" borderId="6" xfId="0" applyBorder="1" applyProtection="1">
      <protection hidden="1"/>
    </xf>
    <xf numFmtId="0" fontId="0" fillId="0" borderId="0" xfId="0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2" xfId="0" applyFill="1" applyBorder="1" applyProtection="1">
      <protection hidden="1"/>
    </xf>
    <xf numFmtId="43" fontId="0" fillId="4" borderId="0" xfId="1" applyFont="1" applyFill="1" applyProtection="1">
      <protection hidden="1"/>
    </xf>
    <xf numFmtId="1" fontId="0" fillId="0" borderId="0" xfId="0" applyNumberFormat="1" applyProtection="1">
      <protection hidden="1"/>
    </xf>
    <xf numFmtId="0" fontId="0" fillId="4" borderId="0" xfId="0" applyFill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43" fontId="1" fillId="4" borderId="0" xfId="1" applyFont="1" applyFill="1" applyProtection="1">
      <protection hidden="1"/>
    </xf>
    <xf numFmtId="1" fontId="0" fillId="0" borderId="0" xfId="0" applyNumberFormat="1" applyFont="1" applyProtection="1">
      <protection hidden="1"/>
    </xf>
    <xf numFmtId="0" fontId="0" fillId="0" borderId="10" xfId="0" applyBorder="1" applyProtection="1">
      <protection hidden="1"/>
    </xf>
    <xf numFmtId="165" fontId="0" fillId="0" borderId="11" xfId="1" applyNumberFormat="1" applyFont="1" applyBorder="1" applyProtection="1">
      <protection hidden="1"/>
    </xf>
    <xf numFmtId="165" fontId="0" fillId="0" borderId="12" xfId="1" applyNumberFormat="1" applyFont="1" applyBorder="1" applyProtection="1">
      <protection hidden="1"/>
    </xf>
    <xf numFmtId="0" fontId="0" fillId="0" borderId="13" xfId="0" applyBorder="1" applyProtection="1">
      <protection hidden="1"/>
    </xf>
    <xf numFmtId="165" fontId="0" fillId="0" borderId="0" xfId="1" applyNumberFormat="1" applyFont="1" applyBorder="1" applyProtection="1">
      <protection hidden="1"/>
    </xf>
    <xf numFmtId="165" fontId="0" fillId="0" borderId="14" xfId="1" applyNumberFormat="1" applyFont="1" applyBorder="1" applyProtection="1">
      <protection hidden="1"/>
    </xf>
    <xf numFmtId="0" fontId="0" fillId="0" borderId="15" xfId="0" applyBorder="1" applyProtection="1">
      <protection hidden="1"/>
    </xf>
    <xf numFmtId="165" fontId="0" fillId="0" borderId="16" xfId="1" applyNumberFormat="1" applyFont="1" applyBorder="1" applyProtection="1">
      <protection hidden="1"/>
    </xf>
    <xf numFmtId="165" fontId="0" fillId="0" borderId="17" xfId="1" applyNumberFormat="1" applyFont="1" applyBorder="1" applyProtection="1">
      <protection hidden="1"/>
    </xf>
    <xf numFmtId="0" fontId="3" fillId="0" borderId="0" xfId="0" applyFont="1" applyProtection="1">
      <protection hidden="1"/>
    </xf>
    <xf numFmtId="165" fontId="3" fillId="0" borderId="0" xfId="1" applyNumberFormat="1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5" fillId="0" borderId="0" xfId="0" applyFont="1" applyAlignment="1" applyProtection="1">
      <alignment vertical="top"/>
      <protection hidden="1"/>
    </xf>
    <xf numFmtId="0" fontId="5" fillId="0" borderId="0" xfId="0" applyFont="1" applyFill="1" applyAlignment="1" applyProtection="1">
      <protection hidden="1"/>
    </xf>
    <xf numFmtId="0" fontId="5" fillId="0" borderId="2" xfId="0" applyFont="1" applyFill="1" applyBorder="1" applyAlignment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2" xfId="0" applyBorder="1" applyAlignment="1" applyProtection="1">
      <alignment wrapText="1"/>
      <protection hidden="1"/>
    </xf>
    <xf numFmtId="0" fontId="6" fillId="4" borderId="0" xfId="0" applyFont="1" applyFill="1" applyProtection="1">
      <protection hidden="1"/>
    </xf>
    <xf numFmtId="0" fontId="0" fillId="0" borderId="7" xfId="0" applyBorder="1" applyAlignment="1" applyProtection="1">
      <alignment horizontal="center" wrapText="1"/>
      <protection hidden="1"/>
    </xf>
    <xf numFmtId="0" fontId="0" fillId="0" borderId="8" xfId="0" applyBorder="1" applyAlignment="1" applyProtection="1">
      <alignment horizontal="center" wrapText="1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2" fillId="2" borderId="1" xfId="2" applyAlignment="1" applyProtection="1">
      <alignment vertical="center"/>
      <protection locked="0"/>
    </xf>
    <xf numFmtId="43" fontId="0" fillId="0" borderId="7" xfId="1" applyFont="1" applyBorder="1" applyAlignment="1" applyProtection="1">
      <alignment horizontal="center" vertical="center"/>
      <protection hidden="1"/>
    </xf>
    <xf numFmtId="43" fontId="0" fillId="0" borderId="8" xfId="1" applyFont="1" applyBorder="1" applyAlignment="1" applyProtection="1">
      <alignment horizontal="center" vertical="center"/>
      <protection hidden="1"/>
    </xf>
    <xf numFmtId="1" fontId="0" fillId="0" borderId="8" xfId="1" applyNumberFormat="1" applyFont="1" applyBorder="1" applyAlignment="1" applyProtection="1">
      <alignment horizontal="center" vertical="center"/>
      <protection hidden="1"/>
    </xf>
    <xf numFmtId="43" fontId="1" fillId="0" borderId="9" xfId="1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</cellXfs>
  <cellStyles count="3">
    <cellStyle name="Input" xfId="2" builtinId="20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60A0F-C722-4653-8F45-E8D1B43C7CFC}">
  <dimension ref="A1:V30"/>
  <sheetViews>
    <sheetView tabSelected="1" workbookViewId="0">
      <selection activeCell="G23" sqref="G23"/>
    </sheetView>
  </sheetViews>
  <sheetFormatPr defaultColWidth="9.1796875" defaultRowHeight="14.5" x14ac:dyDescent="0.35"/>
  <cols>
    <col min="1" max="1" width="7.26953125" style="1" customWidth="1"/>
    <col min="2" max="2" width="6.453125" style="1" customWidth="1"/>
    <col min="3" max="3" width="18.1796875" style="1" customWidth="1"/>
    <col min="4" max="4" width="17.1796875" style="1" customWidth="1"/>
    <col min="5" max="5" width="17.08984375" style="1" customWidth="1"/>
    <col min="6" max="6" width="18.26953125" style="1" customWidth="1"/>
    <col min="7" max="7" width="19" style="1" customWidth="1"/>
    <col min="8" max="8" width="13" style="1" customWidth="1"/>
    <col min="9" max="10" width="15.1796875" style="1" customWidth="1"/>
    <col min="11" max="11" width="15.81640625" style="1" customWidth="1"/>
    <col min="12" max="12" width="2" style="1" bestFit="1" customWidth="1"/>
    <col min="13" max="13" width="16.26953125" style="1" hidden="1" customWidth="1"/>
    <col min="14" max="14" width="11.54296875" style="1" hidden="1" customWidth="1"/>
    <col min="15" max="15" width="11.7265625" style="1" hidden="1" customWidth="1"/>
    <col min="16" max="16" width="11" style="1" hidden="1" customWidth="1"/>
    <col min="17" max="17" width="12.1796875" style="1" hidden="1" customWidth="1"/>
    <col min="18" max="18" width="9.7265625" style="1" hidden="1" customWidth="1"/>
    <col min="19" max="20" width="0" style="1" hidden="1" customWidth="1"/>
    <col min="21" max="21" width="13.453125" style="1" hidden="1" customWidth="1"/>
    <col min="22" max="22" width="3" style="1" bestFit="1" customWidth="1"/>
    <col min="23" max="23" width="0" style="1" hidden="1" customWidth="1"/>
    <col min="24" max="16384" width="9.1796875" style="1"/>
  </cols>
  <sheetData>
    <row r="1" spans="1:22" ht="19" thickBot="1" x14ac:dyDescent="0.5">
      <c r="B1" s="36"/>
      <c r="C1" s="36"/>
      <c r="F1" s="24"/>
    </row>
    <row r="2" spans="1:22" ht="22.5" customHeight="1" x14ac:dyDescent="0.45">
      <c r="B2" s="37" t="s">
        <v>40</v>
      </c>
      <c r="C2" s="38"/>
      <c r="D2" s="38"/>
      <c r="E2" s="38"/>
      <c r="F2" s="38"/>
      <c r="G2" s="39"/>
      <c r="H2" s="53" t="s">
        <v>0</v>
      </c>
      <c r="I2" s="54"/>
      <c r="J2" s="54"/>
      <c r="K2" s="55"/>
      <c r="M2" s="40" t="s">
        <v>1</v>
      </c>
      <c r="N2" s="41"/>
      <c r="O2" s="41"/>
      <c r="P2" s="41"/>
      <c r="Q2" s="41"/>
      <c r="R2" s="42"/>
    </row>
    <row r="3" spans="1:22" ht="66" customHeight="1" x14ac:dyDescent="0.35">
      <c r="C3" s="43" t="s">
        <v>37</v>
      </c>
      <c r="D3" s="43" t="s">
        <v>35</v>
      </c>
      <c r="E3" s="43" t="s">
        <v>36</v>
      </c>
      <c r="F3" s="43" t="s">
        <v>41</v>
      </c>
      <c r="G3" s="43" t="s">
        <v>42</v>
      </c>
      <c r="H3" s="44" t="s">
        <v>39</v>
      </c>
      <c r="I3" s="45" t="s">
        <v>3</v>
      </c>
      <c r="J3" s="45" t="s">
        <v>24</v>
      </c>
      <c r="K3" s="46" t="s">
        <v>38</v>
      </c>
      <c r="M3" s="47" t="s">
        <v>4</v>
      </c>
      <c r="N3" s="48"/>
      <c r="O3" s="48" t="s">
        <v>5</v>
      </c>
      <c r="P3" s="48" t="s">
        <v>6</v>
      </c>
      <c r="Q3" s="48" t="s">
        <v>7</v>
      </c>
      <c r="R3" s="49" t="s">
        <v>8</v>
      </c>
    </row>
    <row r="4" spans="1:22" s="56" customFormat="1" ht="22.5" customHeight="1" thickBot="1" x14ac:dyDescent="0.4">
      <c r="C4" s="57">
        <f>SUM(D4:G4)</f>
        <v>63</v>
      </c>
      <c r="D4" s="58">
        <v>2</v>
      </c>
      <c r="E4" s="58">
        <v>6</v>
      </c>
      <c r="F4" s="58">
        <v>53</v>
      </c>
      <c r="G4" s="58">
        <v>2</v>
      </c>
      <c r="H4" s="59">
        <f>IF(C5&gt;0.2499,C5,0)</f>
        <v>5.25</v>
      </c>
      <c r="I4" s="60">
        <f>MAX(D9:D21)</f>
        <v>47200</v>
      </c>
      <c r="J4" s="61">
        <f>VLOOKUP(I4, D9:E21,2,FALSE)</f>
        <v>12</v>
      </c>
      <c r="K4" s="62">
        <f>I4*H4</f>
        <v>247800</v>
      </c>
      <c r="M4" s="63" t="s">
        <v>9</v>
      </c>
      <c r="N4" s="64"/>
      <c r="O4" s="64" t="s">
        <v>10</v>
      </c>
      <c r="P4" s="64" t="s">
        <v>10</v>
      </c>
      <c r="Q4" s="64" t="s">
        <v>10</v>
      </c>
      <c r="R4" s="65" t="s">
        <v>10</v>
      </c>
    </row>
    <row r="5" spans="1:22" hidden="1" x14ac:dyDescent="0.35">
      <c r="A5" s="1" t="s">
        <v>11</v>
      </c>
      <c r="C5" s="2">
        <f>C4/12</f>
        <v>5.25</v>
      </c>
      <c r="D5" s="3">
        <f>D4/$C5</f>
        <v>0.38095238095238093</v>
      </c>
      <c r="E5" s="3">
        <f>E4/$C5</f>
        <v>1.1428571428571428</v>
      </c>
      <c r="F5" s="3">
        <f>F4/$C5</f>
        <v>10.095238095238095</v>
      </c>
      <c r="G5" s="3">
        <f>G4/$C5</f>
        <v>0.38095238095238093</v>
      </c>
      <c r="M5" s="4" t="s">
        <v>12</v>
      </c>
      <c r="N5" s="5"/>
      <c r="O5" s="6">
        <v>13800</v>
      </c>
      <c r="P5" s="6"/>
      <c r="Q5" s="6"/>
      <c r="R5" s="7"/>
      <c r="U5" s="8">
        <v>20300</v>
      </c>
      <c r="V5" s="9">
        <v>2</v>
      </c>
    </row>
    <row r="6" spans="1:22" hidden="1" x14ac:dyDescent="0.35">
      <c r="A6" s="1" t="s">
        <v>13</v>
      </c>
      <c r="C6" s="2"/>
      <c r="D6" s="3">
        <f>D5+E6</f>
        <v>12</v>
      </c>
      <c r="E6" s="3">
        <f>E5+F6</f>
        <v>11.619047619047619</v>
      </c>
      <c r="F6" s="3">
        <f>F5+G5</f>
        <v>10.476190476190476</v>
      </c>
      <c r="G6" s="3"/>
      <c r="M6" s="4" t="s">
        <v>14</v>
      </c>
      <c r="N6" s="5"/>
      <c r="O6" s="6">
        <v>13800</v>
      </c>
      <c r="P6" s="6">
        <v>20300</v>
      </c>
      <c r="Q6" s="6">
        <v>25600</v>
      </c>
      <c r="R6" s="7">
        <v>29000</v>
      </c>
      <c r="U6" s="8">
        <v>24800</v>
      </c>
      <c r="V6" s="9">
        <v>3</v>
      </c>
    </row>
    <row r="7" spans="1:22" hidden="1" x14ac:dyDescent="0.35">
      <c r="M7" s="4" t="s">
        <v>15</v>
      </c>
      <c r="N7" s="5"/>
      <c r="O7" s="6">
        <v>13800</v>
      </c>
      <c r="P7" s="6">
        <v>24800</v>
      </c>
      <c r="Q7" s="6">
        <v>32800</v>
      </c>
      <c r="R7" s="7">
        <v>41300</v>
      </c>
      <c r="U7" s="8">
        <v>25600</v>
      </c>
      <c r="V7" s="9">
        <v>4</v>
      </c>
    </row>
    <row r="8" spans="1:22" hidden="1" x14ac:dyDescent="0.35">
      <c r="M8" s="4" t="s">
        <v>16</v>
      </c>
      <c r="N8" s="5"/>
      <c r="O8" s="6">
        <v>13800</v>
      </c>
      <c r="P8" s="6">
        <v>29300</v>
      </c>
      <c r="Q8" s="6">
        <v>40000</v>
      </c>
      <c r="R8" s="7">
        <v>53600</v>
      </c>
      <c r="U8" s="8">
        <v>29000</v>
      </c>
      <c r="V8" s="9">
        <v>5</v>
      </c>
    </row>
    <row r="9" spans="1:22" hidden="1" x14ac:dyDescent="0.35">
      <c r="A9" s="1">
        <v>12</v>
      </c>
      <c r="C9" s="50">
        <v>13800</v>
      </c>
      <c r="D9" s="1">
        <f>IF(D$6&gt;11.999,C9,0)</f>
        <v>13800</v>
      </c>
      <c r="E9" s="1">
        <v>1</v>
      </c>
      <c r="M9" s="4" t="s">
        <v>17</v>
      </c>
      <c r="N9" s="5"/>
      <c r="O9" s="6">
        <v>13800</v>
      </c>
      <c r="P9" s="6">
        <v>33800</v>
      </c>
      <c r="Q9" s="6">
        <v>47200</v>
      </c>
      <c r="R9" s="7">
        <v>65900</v>
      </c>
      <c r="U9" s="8">
        <v>29300</v>
      </c>
      <c r="V9" s="9">
        <v>6</v>
      </c>
    </row>
    <row r="10" spans="1:22" ht="15" hidden="1" thickBot="1" x14ac:dyDescent="0.4">
      <c r="A10" s="1" t="s">
        <v>18</v>
      </c>
      <c r="B10" s="1" t="s">
        <v>14</v>
      </c>
      <c r="C10" s="10">
        <v>20300</v>
      </c>
      <c r="D10" s="1">
        <f>IF(E$6&gt;0.999,C10,0)</f>
        <v>20300</v>
      </c>
      <c r="E10" s="1">
        <v>2</v>
      </c>
      <c r="M10" s="51" t="s">
        <v>19</v>
      </c>
      <c r="N10" s="52"/>
      <c r="O10" s="11">
        <v>3000</v>
      </c>
      <c r="P10" s="11">
        <v>6500</v>
      </c>
      <c r="Q10" s="11">
        <v>10000</v>
      </c>
      <c r="R10" s="12">
        <v>10000</v>
      </c>
      <c r="U10" s="13">
        <v>32800</v>
      </c>
      <c r="V10" s="14">
        <v>7</v>
      </c>
    </row>
    <row r="11" spans="1:22" hidden="1" x14ac:dyDescent="0.35">
      <c r="A11" s="1" t="s">
        <v>18</v>
      </c>
      <c r="B11" s="1" t="s">
        <v>15</v>
      </c>
      <c r="C11" s="10">
        <v>24800</v>
      </c>
      <c r="D11" s="1">
        <f>IF(E$6&gt;3.999,C11,0)</f>
        <v>24800</v>
      </c>
      <c r="E11" s="1">
        <v>5</v>
      </c>
      <c r="U11" s="8">
        <v>33800</v>
      </c>
      <c r="V11" s="9">
        <v>8</v>
      </c>
    </row>
    <row r="12" spans="1:22" hidden="1" x14ac:dyDescent="0.35">
      <c r="A12" s="1" t="s">
        <v>20</v>
      </c>
      <c r="B12" s="1" t="s">
        <v>14</v>
      </c>
      <c r="C12" s="10">
        <v>25600</v>
      </c>
      <c r="D12" s="1">
        <f>IF(F$6&gt;0.999,C12,0)</f>
        <v>25600</v>
      </c>
      <c r="E12" s="1">
        <v>3</v>
      </c>
      <c r="U12" s="8">
        <v>40000</v>
      </c>
      <c r="V12" s="9">
        <v>9</v>
      </c>
    </row>
    <row r="13" spans="1:22" hidden="1" x14ac:dyDescent="0.35">
      <c r="A13" s="1" t="s">
        <v>21</v>
      </c>
      <c r="B13" s="1" t="s">
        <v>14</v>
      </c>
      <c r="C13" s="10">
        <v>29000</v>
      </c>
      <c r="D13" s="1">
        <f>IF(G$5&gt;0.999,C13,0)</f>
        <v>0</v>
      </c>
      <c r="E13" s="1">
        <v>4</v>
      </c>
      <c r="U13" s="8">
        <v>41300</v>
      </c>
      <c r="V13" s="9">
        <v>10</v>
      </c>
    </row>
    <row r="14" spans="1:22" hidden="1" x14ac:dyDescent="0.35">
      <c r="A14" s="1" t="s">
        <v>18</v>
      </c>
      <c r="B14" s="1" t="s">
        <v>16</v>
      </c>
      <c r="C14" s="10">
        <v>29300</v>
      </c>
      <c r="D14" s="1">
        <f>IF(E$6&gt;6.999,C14,0)</f>
        <v>29300</v>
      </c>
      <c r="E14" s="1">
        <v>8</v>
      </c>
      <c r="G14" s="1">
        <v>42</v>
      </c>
      <c r="H14" s="1">
        <v>10</v>
      </c>
      <c r="I14" s="1">
        <v>3</v>
      </c>
      <c r="K14" s="1">
        <v>29</v>
      </c>
      <c r="U14" s="8">
        <v>47200</v>
      </c>
      <c r="V14" s="9">
        <v>11</v>
      </c>
    </row>
    <row r="15" spans="1:22" hidden="1" x14ac:dyDescent="0.35">
      <c r="A15" s="1" t="s">
        <v>20</v>
      </c>
      <c r="B15" s="1" t="s">
        <v>15</v>
      </c>
      <c r="C15" s="10">
        <v>32800</v>
      </c>
      <c r="D15" s="1">
        <f>IF(F$6&gt;3.999,C15,0)</f>
        <v>32800</v>
      </c>
      <c r="E15" s="1">
        <v>6</v>
      </c>
      <c r="G15" s="1">
        <v>24</v>
      </c>
      <c r="H15" s="1">
        <v>7</v>
      </c>
      <c r="I15" s="1">
        <v>1</v>
      </c>
      <c r="K15" s="1">
        <v>15</v>
      </c>
      <c r="L15" s="1">
        <v>1</v>
      </c>
      <c r="U15" s="8">
        <v>53600</v>
      </c>
      <c r="V15" s="9">
        <v>12</v>
      </c>
    </row>
    <row r="16" spans="1:22" hidden="1" x14ac:dyDescent="0.35">
      <c r="A16" s="1" t="s">
        <v>18</v>
      </c>
      <c r="B16" s="1" t="s">
        <v>17</v>
      </c>
      <c r="C16" s="10">
        <v>33800</v>
      </c>
      <c r="D16" s="1">
        <f>IF(E$6&gt;9.999,C16,0)</f>
        <v>33800</v>
      </c>
      <c r="E16" s="1">
        <v>11</v>
      </c>
      <c r="G16" s="1">
        <v>18</v>
      </c>
      <c r="H16" s="1">
        <v>10</v>
      </c>
      <c r="I16" s="1">
        <v>2</v>
      </c>
      <c r="K16" s="1">
        <v>2</v>
      </c>
      <c r="L16" s="1">
        <v>4</v>
      </c>
      <c r="U16" s="8">
        <v>65900</v>
      </c>
      <c r="V16" s="9">
        <v>13</v>
      </c>
    </row>
    <row r="17" spans="1:15" hidden="1" x14ac:dyDescent="0.35">
      <c r="A17" s="1" t="s">
        <v>20</v>
      </c>
      <c r="B17" s="1" t="s">
        <v>16</v>
      </c>
      <c r="C17" s="10">
        <v>40000</v>
      </c>
      <c r="D17" s="1">
        <f>IF(F$6&gt;6.999,C17,0)</f>
        <v>40000</v>
      </c>
      <c r="E17" s="1">
        <v>9</v>
      </c>
      <c r="M17" s="1" t="s">
        <v>22</v>
      </c>
    </row>
    <row r="18" spans="1:15" hidden="1" x14ac:dyDescent="0.35">
      <c r="A18" s="1" t="s">
        <v>21</v>
      </c>
      <c r="B18" s="1" t="s">
        <v>15</v>
      </c>
      <c r="C18" s="10">
        <v>41300</v>
      </c>
      <c r="D18" s="1">
        <f>IF(G$5&gt;3.999,C18,0)</f>
        <v>0</v>
      </c>
      <c r="E18" s="1">
        <v>7</v>
      </c>
      <c r="M18" s="1" t="s">
        <v>23</v>
      </c>
      <c r="N18" s="1" t="s">
        <v>24</v>
      </c>
      <c r="O18" s="1" t="s">
        <v>25</v>
      </c>
    </row>
    <row r="19" spans="1:15" hidden="1" x14ac:dyDescent="0.35">
      <c r="A19" s="1" t="s">
        <v>20</v>
      </c>
      <c r="B19" s="1" t="s">
        <v>17</v>
      </c>
      <c r="C19" s="10">
        <v>47200</v>
      </c>
      <c r="D19" s="1">
        <f>IF(F$6&gt;9.999,C19,0)</f>
        <v>47200</v>
      </c>
      <c r="E19" s="1">
        <v>12</v>
      </c>
      <c r="M19" s="15">
        <v>3.5</v>
      </c>
      <c r="N19" s="16">
        <v>40000</v>
      </c>
      <c r="O19" s="17">
        <f>M19*N19</f>
        <v>140000</v>
      </c>
    </row>
    <row r="20" spans="1:15" hidden="1" x14ac:dyDescent="0.35">
      <c r="A20" s="1" t="s">
        <v>21</v>
      </c>
      <c r="B20" s="1" t="s">
        <v>16</v>
      </c>
      <c r="C20" s="10">
        <v>53600</v>
      </c>
      <c r="D20" s="1">
        <f>IF(G$5&gt;6.999,C20,0)</f>
        <v>0</v>
      </c>
      <c r="E20" s="1">
        <v>10</v>
      </c>
      <c r="M20" s="18">
        <v>2</v>
      </c>
      <c r="N20" s="19">
        <v>40000</v>
      </c>
      <c r="O20" s="20">
        <f t="shared" ref="O20:O21" si="0">M20*N20</f>
        <v>80000</v>
      </c>
    </row>
    <row r="21" spans="1:15" hidden="1" x14ac:dyDescent="0.35">
      <c r="A21" s="1" t="s">
        <v>21</v>
      </c>
      <c r="B21" s="1" t="s">
        <v>17</v>
      </c>
      <c r="C21" s="10">
        <v>65900</v>
      </c>
      <c r="D21" s="1">
        <f>IF(G$5&gt;9.999,C21,0)</f>
        <v>0</v>
      </c>
      <c r="E21" s="1">
        <v>13</v>
      </c>
      <c r="M21" s="21">
        <v>1.5</v>
      </c>
      <c r="N21" s="22">
        <v>41300</v>
      </c>
      <c r="O21" s="23">
        <f t="shared" si="0"/>
        <v>61950</v>
      </c>
    </row>
    <row r="22" spans="1:15" x14ac:dyDescent="0.35">
      <c r="M22" s="24" t="s">
        <v>26</v>
      </c>
      <c r="N22" s="25"/>
      <c r="O22" s="25">
        <f>SUM(O19:O21)</f>
        <v>281950</v>
      </c>
    </row>
    <row r="26" spans="1:15" s="26" customFormat="1" x14ac:dyDescent="0.35"/>
    <row r="27" spans="1:15" hidden="1" x14ac:dyDescent="0.35">
      <c r="A27" s="1" t="s">
        <v>27</v>
      </c>
      <c r="B27" s="1" t="s">
        <v>2</v>
      </c>
      <c r="C27" s="26" t="s">
        <v>28</v>
      </c>
      <c r="D27" s="26" t="s">
        <v>29</v>
      </c>
      <c r="E27" s="26" t="s">
        <v>30</v>
      </c>
      <c r="F27" s="26" t="s">
        <v>31</v>
      </c>
    </row>
    <row r="28" spans="1:15" hidden="1" x14ac:dyDescent="0.35">
      <c r="A28" s="27" t="s">
        <v>32</v>
      </c>
      <c r="B28" s="28">
        <v>42</v>
      </c>
      <c r="C28" s="28">
        <v>10</v>
      </c>
      <c r="D28" s="28">
        <v>3</v>
      </c>
      <c r="E28" s="28">
        <v>29</v>
      </c>
      <c r="F28" s="29"/>
    </row>
    <row r="29" spans="1:15" hidden="1" x14ac:dyDescent="0.35">
      <c r="A29" s="30" t="s">
        <v>33</v>
      </c>
      <c r="B29" s="31">
        <v>24</v>
      </c>
      <c r="C29" s="31">
        <v>7</v>
      </c>
      <c r="D29" s="31">
        <v>1</v>
      </c>
      <c r="E29" s="31">
        <v>15</v>
      </c>
      <c r="F29" s="32">
        <v>1</v>
      </c>
    </row>
    <row r="30" spans="1:15" hidden="1" x14ac:dyDescent="0.35">
      <c r="A30" s="33" t="s">
        <v>34</v>
      </c>
      <c r="B30" s="34">
        <v>18</v>
      </c>
      <c r="C30" s="34">
        <v>10</v>
      </c>
      <c r="D30" s="34">
        <v>2</v>
      </c>
      <c r="E30" s="34">
        <v>2</v>
      </c>
      <c r="F30" s="35">
        <v>4</v>
      </c>
    </row>
  </sheetData>
  <sheetProtection algorithmName="SHA-512" hashValue="VGMBPL9mZhBVy+G9Ck7Jxte5mP+nlSRxKn1VtAHRyLqGKQg//ZxL7LYNyc7E6sGBGSkzS/QnwkKkcnfP/+FnUQ==" saltValue="D/L1atYfkyxidEBd9cTYhg==" spinCount="100000" sheet="1" objects="1" scenarios="1"/>
  <mergeCells count="2">
    <mergeCell ref="H2:K2"/>
    <mergeCell ref="M10:N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Spongenberg Thorup Lottrup</dc:creator>
  <cp:lastModifiedBy>Julie Spongenberg Thorup Lottrup</cp:lastModifiedBy>
  <dcterms:created xsi:type="dcterms:W3CDTF">2024-04-17T11:04:05Z</dcterms:created>
  <dcterms:modified xsi:type="dcterms:W3CDTF">2024-04-18T10:23:04Z</dcterms:modified>
</cp:coreProperties>
</file>